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MPUTADORA COORDINADOR CONTABILIDAD\TRASPARENCIA CUENTA PUBLICA\2018 CUENTA PUBLICA TRIMESTRAL\Estados Financieros 4to. trimestre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3040" windowHeight="10452" tabRatio="694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3" i="6" l="1"/>
  <c r="D93" i="6"/>
  <c r="E93" i="6"/>
  <c r="F93" i="6"/>
  <c r="G93" i="6"/>
  <c r="B17" i="1" l="1"/>
  <c r="E38" i="1" l="1"/>
  <c r="B25" i="1" l="1"/>
  <c r="B60" i="1" l="1"/>
  <c r="B36" i="12" l="1"/>
  <c r="B27" i="8"/>
  <c r="C27" i="8"/>
  <c r="D27" i="8"/>
  <c r="E27" i="8"/>
  <c r="F27" i="8"/>
  <c r="G27" i="8"/>
  <c r="B64" i="4"/>
  <c r="D70" i="4"/>
  <c r="C70" i="4"/>
  <c r="B8" i="4"/>
  <c r="K18" i="3" l="1"/>
  <c r="G8" i="3"/>
  <c r="U3" i="17" s="1"/>
  <c r="G137" i="6"/>
  <c r="C137" i="6"/>
  <c r="D137" i="6"/>
  <c r="E137" i="6"/>
  <c r="F137" i="6"/>
  <c r="B137" i="6"/>
  <c r="C62" i="6"/>
  <c r="D62" i="6"/>
  <c r="R55" i="24" s="1"/>
  <c r="E62" i="6"/>
  <c r="F62" i="6"/>
  <c r="T55" i="24" s="1"/>
  <c r="G62" i="6"/>
  <c r="B62" i="6"/>
  <c r="P55" i="24" s="1"/>
  <c r="B8" i="10"/>
  <c r="C6" i="23"/>
  <c r="A2" i="14" s="1"/>
  <c r="B9" i="1"/>
  <c r="H25" i="23"/>
  <c r="F5" i="13" s="1"/>
  <c r="G25" i="23"/>
  <c r="E5" i="13" s="1"/>
  <c r="F25" i="23"/>
  <c r="E25" i="23"/>
  <c r="D25" i="23"/>
  <c r="B5" i="13" s="1"/>
  <c r="G71" i="8"/>
  <c r="U63" i="26" s="1"/>
  <c r="G10" i="8"/>
  <c r="U3" i="26" s="1"/>
  <c r="G19" i="8"/>
  <c r="G37" i="8"/>
  <c r="U30" i="26" s="1"/>
  <c r="B18" i="6"/>
  <c r="P11" i="24" s="1"/>
  <c r="B28" i="6"/>
  <c r="B48" i="6"/>
  <c r="P41" i="24" s="1"/>
  <c r="B58" i="6"/>
  <c r="P51" i="24" s="1"/>
  <c r="B71" i="6"/>
  <c r="B75" i="6"/>
  <c r="P68" i="24" s="1"/>
  <c r="B7" i="13"/>
  <c r="G18" i="6"/>
  <c r="U3" i="20"/>
  <c r="G16" i="5"/>
  <c r="U10" i="20" s="1"/>
  <c r="G28" i="5"/>
  <c r="U29" i="20"/>
  <c r="U31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E29" i="13" s="1"/>
  <c r="S22" i="31" s="1"/>
  <c r="F7" i="13"/>
  <c r="T2" i="31" s="1"/>
  <c r="G7" i="13"/>
  <c r="U2" i="31" s="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C36" i="12"/>
  <c r="Q27" i="30" s="1"/>
  <c r="D36" i="12"/>
  <c r="R27" i="30" s="1"/>
  <c r="E36" i="12"/>
  <c r="S27" i="30" s="1"/>
  <c r="F36" i="12"/>
  <c r="T27" i="30" s="1"/>
  <c r="G36" i="12"/>
  <c r="U27" i="30" s="1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Q2" i="29" s="1"/>
  <c r="D8" i="11"/>
  <c r="E8" i="11"/>
  <c r="S2" i="29" s="1"/>
  <c r="F8" i="1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 s="1"/>
  <c r="D21" i="9"/>
  <c r="E21" i="9"/>
  <c r="S13" i="27" s="1"/>
  <c r="F21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P9" i="27"/>
  <c r="P10" i="27"/>
  <c r="P11" i="27"/>
  <c r="P12" i="27"/>
  <c r="B21" i="9"/>
  <c r="P13" i="27" s="1"/>
  <c r="P14" i="27"/>
  <c r="P15" i="27"/>
  <c r="P16" i="27"/>
  <c r="P17" i="27"/>
  <c r="P18" i="27"/>
  <c r="P19" i="27"/>
  <c r="P20" i="27"/>
  <c r="P21" i="27"/>
  <c r="P22" i="27"/>
  <c r="P23" i="27"/>
  <c r="B9" i="9"/>
  <c r="P2" i="27" s="1"/>
  <c r="A5" i="27"/>
  <c r="A4" i="27"/>
  <c r="A3" i="27"/>
  <c r="A2" i="27"/>
  <c r="C10" i="8"/>
  <c r="Q3" i="26" s="1"/>
  <c r="C19" i="8"/>
  <c r="Q12" i="26" s="1"/>
  <c r="C37" i="8"/>
  <c r="D10" i="8"/>
  <c r="R3" i="26" s="1"/>
  <c r="D19" i="8"/>
  <c r="D37" i="8"/>
  <c r="R30" i="26" s="1"/>
  <c r="E10" i="8"/>
  <c r="S3" i="26" s="1"/>
  <c r="E19" i="8"/>
  <c r="E37" i="8"/>
  <c r="S30" i="26" s="1"/>
  <c r="F10" i="8"/>
  <c r="T3" i="26" s="1"/>
  <c r="F19" i="8"/>
  <c r="F37" i="8"/>
  <c r="T30" i="26" s="1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61" i="8"/>
  <c r="Q53" i="26" s="1"/>
  <c r="C71" i="8"/>
  <c r="D44" i="8"/>
  <c r="R36" i="26" s="1"/>
  <c r="D61" i="8"/>
  <c r="R53" i="26" s="1"/>
  <c r="D71" i="8"/>
  <c r="R63" i="26" s="1"/>
  <c r="E44" i="8"/>
  <c r="S36" i="26" s="1"/>
  <c r="E61" i="8"/>
  <c r="S53" i="26" s="1"/>
  <c r="E71" i="8"/>
  <c r="S63" i="26" s="1"/>
  <c r="F44" i="8"/>
  <c r="T36" i="26" s="1"/>
  <c r="T45" i="26"/>
  <c r="F61" i="8"/>
  <c r="T53" i="26" s="1"/>
  <c r="F71" i="8"/>
  <c r="T63" i="26" s="1"/>
  <c r="G44" i="8"/>
  <c r="U45" i="26"/>
  <c r="G61" i="8"/>
  <c r="U53" i="26" s="1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P12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U3" i="25" s="1"/>
  <c r="F9" i="7"/>
  <c r="T2" i="25" s="1"/>
  <c r="F19" i="7"/>
  <c r="T3" i="25" s="1"/>
  <c r="E9" i="7"/>
  <c r="S2" i="25" s="1"/>
  <c r="E19" i="7"/>
  <c r="S3" i="25" s="1"/>
  <c r="D9" i="7"/>
  <c r="D19" i="7"/>
  <c r="R3" i="25" s="1"/>
  <c r="C9" i="7"/>
  <c r="C19" i="7"/>
  <c r="Q3" i="25" s="1"/>
  <c r="B9" i="7"/>
  <c r="P2" i="25" s="1"/>
  <c r="B19" i="7"/>
  <c r="P3" i="25" s="1"/>
  <c r="A3" i="25"/>
  <c r="A4" i="25"/>
  <c r="A2" i="25"/>
  <c r="A87" i="24"/>
  <c r="C85" i="6"/>
  <c r="Q77" i="24" s="1"/>
  <c r="Q85" i="24"/>
  <c r="C103" i="6"/>
  <c r="C113" i="6"/>
  <c r="Q105" i="24" s="1"/>
  <c r="C123" i="6"/>
  <c r="Q115" i="24" s="1"/>
  <c r="C133" i="6"/>
  <c r="Q125" i="24" s="1"/>
  <c r="C146" i="6"/>
  <c r="Q138" i="24" s="1"/>
  <c r="C150" i="6"/>
  <c r="Q142" i="24" s="1"/>
  <c r="D85" i="6"/>
  <c r="R77" i="24" s="1"/>
  <c r="D103" i="6"/>
  <c r="D113" i="6"/>
  <c r="D123" i="6"/>
  <c r="D133" i="6"/>
  <c r="R125" i="24" s="1"/>
  <c r="D146" i="6"/>
  <c r="R138" i="24" s="1"/>
  <c r="D150" i="6"/>
  <c r="R142" i="24" s="1"/>
  <c r="E85" i="6"/>
  <c r="S77" i="24" s="1"/>
  <c r="S85" i="24"/>
  <c r="E103" i="6"/>
  <c r="S95" i="24" s="1"/>
  <c r="E113" i="6"/>
  <c r="S105" i="24" s="1"/>
  <c r="E123" i="6"/>
  <c r="S115" i="24" s="1"/>
  <c r="E133" i="6"/>
  <c r="S125" i="24" s="1"/>
  <c r="E146" i="6"/>
  <c r="S138" i="24" s="1"/>
  <c r="E150" i="6"/>
  <c r="S142" i="24" s="1"/>
  <c r="F85" i="6"/>
  <c r="T77" i="24" s="1"/>
  <c r="T85" i="24"/>
  <c r="F103" i="6"/>
  <c r="T95" i="24" s="1"/>
  <c r="F113" i="6"/>
  <c r="T105" i="24" s="1"/>
  <c r="F123" i="6"/>
  <c r="F133" i="6"/>
  <c r="T125" i="24" s="1"/>
  <c r="F146" i="6"/>
  <c r="T138" i="24" s="1"/>
  <c r="F150" i="6"/>
  <c r="T142" i="24" s="1"/>
  <c r="G85" i="6"/>
  <c r="U77" i="24" s="1"/>
  <c r="U85" i="24"/>
  <c r="G103" i="6"/>
  <c r="U95" i="24" s="1"/>
  <c r="G113" i="6"/>
  <c r="G123" i="6"/>
  <c r="U115" i="24" s="1"/>
  <c r="G133" i="6"/>
  <c r="U125" i="24" s="1"/>
  <c r="G146" i="6"/>
  <c r="U138" i="24" s="1"/>
  <c r="G150" i="6"/>
  <c r="U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18" i="6"/>
  <c r="Q11" i="24" s="1"/>
  <c r="C28" i="6"/>
  <c r="Q21" i="24" s="1"/>
  <c r="C48" i="6"/>
  <c r="Q41" i="24" s="1"/>
  <c r="C58" i="6"/>
  <c r="Q51" i="24" s="1"/>
  <c r="C71" i="6"/>
  <c r="Q64" i="24" s="1"/>
  <c r="C75" i="6"/>
  <c r="Q68" i="24" s="1"/>
  <c r="R3" i="24"/>
  <c r="D18" i="6"/>
  <c r="R11" i="24" s="1"/>
  <c r="D28" i="6"/>
  <c r="D48" i="6"/>
  <c r="R41" i="24" s="1"/>
  <c r="D58" i="6"/>
  <c r="R51" i="24" s="1"/>
  <c r="D71" i="6"/>
  <c r="R64" i="24" s="1"/>
  <c r="D75" i="6"/>
  <c r="R68" i="24" s="1"/>
  <c r="S3" i="24"/>
  <c r="E18" i="6"/>
  <c r="S11" i="24" s="1"/>
  <c r="E28" i="6"/>
  <c r="S21" i="24" s="1"/>
  <c r="S31" i="24"/>
  <c r="E48" i="6"/>
  <c r="S41" i="24" s="1"/>
  <c r="E58" i="6"/>
  <c r="S51" i="24" s="1"/>
  <c r="E71" i="6"/>
  <c r="S64" i="24" s="1"/>
  <c r="E75" i="6"/>
  <c r="S68" i="24" s="1"/>
  <c r="T3" i="24"/>
  <c r="F18" i="6"/>
  <c r="F28" i="6"/>
  <c r="T21" i="24" s="1"/>
  <c r="F48" i="6"/>
  <c r="T41" i="24" s="1"/>
  <c r="F58" i="6"/>
  <c r="F71" i="6"/>
  <c r="T64" i="24" s="1"/>
  <c r="F75" i="6"/>
  <c r="G28" i="6"/>
  <c r="U21" i="24" s="1"/>
  <c r="U31" i="24"/>
  <c r="G48" i="6"/>
  <c r="U51" i="24"/>
  <c r="G71" i="6"/>
  <c r="U64" i="24" s="1"/>
  <c r="G75" i="6"/>
  <c r="U68" i="24" s="1"/>
  <c r="B85" i="6"/>
  <c r="P77" i="24" s="1"/>
  <c r="B93" i="6"/>
  <c r="P85" i="24" s="1"/>
  <c r="B103" i="6"/>
  <c r="P95" i="24" s="1"/>
  <c r="B113" i="6"/>
  <c r="P105" i="24" s="1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U38" i="20"/>
  <c r="G45" i="5"/>
  <c r="U37" i="20" s="1"/>
  <c r="U39" i="20"/>
  <c r="U40" i="20"/>
  <c r="U41" i="20"/>
  <c r="U42" i="20"/>
  <c r="U43" i="20"/>
  <c r="U44" i="20"/>
  <c r="U45" i="20"/>
  <c r="G54" i="5"/>
  <c r="U46" i="20" s="1"/>
  <c r="U47" i="20"/>
  <c r="U48" i="20"/>
  <c r="U49" i="20"/>
  <c r="U50" i="20"/>
  <c r="G59" i="5"/>
  <c r="U51" i="20" s="1"/>
  <c r="U52" i="20"/>
  <c r="U53" i="20"/>
  <c r="U54" i="20"/>
  <c r="U55" i="20"/>
  <c r="G68" i="5"/>
  <c r="U58" i="20" s="1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P37" i="20" s="1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9" i="20"/>
  <c r="P31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F6" i="1"/>
  <c r="D5" i="13"/>
  <c r="C5" i="13"/>
  <c r="D5" i="12"/>
  <c r="C5" i="12"/>
  <c r="I25" i="23"/>
  <c r="D23" i="23"/>
  <c r="B6" i="11" s="1"/>
  <c r="I23" i="23"/>
  <c r="G6" i="10" s="1"/>
  <c r="H23" i="23"/>
  <c r="F6" i="11" s="1"/>
  <c r="G23" i="23"/>
  <c r="E6" i="10" s="1"/>
  <c r="F23" i="23"/>
  <c r="D6" i="11" s="1"/>
  <c r="E23" i="23"/>
  <c r="C6" i="10" s="1"/>
  <c r="B6" i="10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J14" i="3"/>
  <c r="X4" i="17" s="1"/>
  <c r="I14" i="3"/>
  <c r="I8" i="3"/>
  <c r="W3" i="17" s="1"/>
  <c r="H14" i="3"/>
  <c r="V4" i="17" s="1"/>
  <c r="G14" i="3"/>
  <c r="U4" i="17" s="1"/>
  <c r="E14" i="3"/>
  <c r="K9" i="3"/>
  <c r="K10" i="3"/>
  <c r="K11" i="3"/>
  <c r="K12" i="3"/>
  <c r="J8" i="3"/>
  <c r="X3" i="17" s="1"/>
  <c r="H8" i="3"/>
  <c r="V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P33" i="18"/>
  <c r="B63" i="4"/>
  <c r="P32" i="18" s="1"/>
  <c r="B55" i="4"/>
  <c r="B53" i="4"/>
  <c r="P30" i="18" s="1"/>
  <c r="B49" i="4"/>
  <c r="P27" i="18" s="1"/>
  <c r="B48" i="4"/>
  <c r="B37" i="4"/>
  <c r="P19" i="18" s="1"/>
  <c r="P2" i="18"/>
  <c r="B29" i="4"/>
  <c r="P15" i="18" s="1"/>
  <c r="B17" i="4"/>
  <c r="B13" i="4"/>
  <c r="B21" i="4" s="1"/>
  <c r="B23" i="4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6" i="18"/>
  <c r="P20" i="18"/>
  <c r="P21" i="18"/>
  <c r="P22" i="18"/>
  <c r="P23" i="18"/>
  <c r="P24" i="18"/>
  <c r="P16" i="18"/>
  <c r="P17" i="18"/>
  <c r="P7" i="18"/>
  <c r="P8" i="18"/>
  <c r="P3" i="18"/>
  <c r="P4" i="18"/>
  <c r="P5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Q80" i="15" s="1"/>
  <c r="F38" i="1"/>
  <c r="Q87" i="15" s="1"/>
  <c r="F42" i="1"/>
  <c r="F63" i="1"/>
  <c r="Q106" i="15" s="1"/>
  <c r="Q107" i="15"/>
  <c r="Q108" i="15"/>
  <c r="Q109" i="15"/>
  <c r="F68" i="1"/>
  <c r="Q111" i="15"/>
  <c r="Q112" i="15"/>
  <c r="Q113" i="15"/>
  <c r="Q114" i="15"/>
  <c r="Q115" i="15"/>
  <c r="F75" i="1"/>
  <c r="Q116" i="15" s="1"/>
  <c r="Q117" i="15"/>
  <c r="Q118" i="15"/>
  <c r="E19" i="1"/>
  <c r="E9" i="1" s="1"/>
  <c r="E23" i="1"/>
  <c r="P71" i="15" s="1"/>
  <c r="E27" i="1"/>
  <c r="E31" i="1"/>
  <c r="P80" i="15" s="1"/>
  <c r="P87" i="15"/>
  <c r="E42" i="1"/>
  <c r="P91" i="15" s="1"/>
  <c r="E57" i="1"/>
  <c r="P103" i="15" s="1"/>
  <c r="E63" i="1"/>
  <c r="P106" i="15" s="1"/>
  <c r="E68" i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C25" i="1"/>
  <c r="Q20" i="15" s="1"/>
  <c r="C31" i="1"/>
  <c r="Q26" i="15" s="1"/>
  <c r="C38" i="1"/>
  <c r="Q34" i="15" s="1"/>
  <c r="C41" i="1"/>
  <c r="Q37" i="15" s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R37" i="18"/>
  <c r="C68" i="4"/>
  <c r="D68" i="4"/>
  <c r="R36" i="18" s="1"/>
  <c r="C64" i="4"/>
  <c r="C74" i="4" s="1"/>
  <c r="Q39" i="18" s="1"/>
  <c r="D64" i="4"/>
  <c r="R33" i="18" s="1"/>
  <c r="C63" i="4"/>
  <c r="Q32" i="18" s="1"/>
  <c r="D63" i="4"/>
  <c r="R32" i="18" s="1"/>
  <c r="C48" i="4"/>
  <c r="Q26" i="18" s="1"/>
  <c r="Q31" i="18"/>
  <c r="C53" i="4"/>
  <c r="Q30" i="18" s="1"/>
  <c r="D53" i="4"/>
  <c r="R30" i="18" s="1"/>
  <c r="D48" i="4"/>
  <c r="R26" i="18" s="1"/>
  <c r="C49" i="4"/>
  <c r="D49" i="4"/>
  <c r="C29" i="4"/>
  <c r="Q15" i="18" s="1"/>
  <c r="D29" i="4"/>
  <c r="R15" i="18" s="1"/>
  <c r="C40" i="4"/>
  <c r="Q22" i="18" s="1"/>
  <c r="D40" i="4"/>
  <c r="R22" i="18" s="1"/>
  <c r="C37" i="4"/>
  <c r="Q19" i="18" s="1"/>
  <c r="D37" i="4"/>
  <c r="C17" i="4"/>
  <c r="Q9" i="18" s="1"/>
  <c r="C13" i="4"/>
  <c r="Q6" i="18" s="1"/>
  <c r="D13" i="4"/>
  <c r="C13" i="2"/>
  <c r="C8" i="2" s="1"/>
  <c r="D13" i="2"/>
  <c r="R8" i="16"/>
  <c r="E13" i="2"/>
  <c r="S8" i="16" s="1"/>
  <c r="F13" i="2"/>
  <c r="T8" i="16" s="1"/>
  <c r="G13" i="2"/>
  <c r="G8" i="2" s="1"/>
  <c r="U3" i="16" s="1"/>
  <c r="H13" i="2"/>
  <c r="V8" i="16" s="1"/>
  <c r="B13" i="2"/>
  <c r="P8" i="16" s="1"/>
  <c r="C9" i="2"/>
  <c r="Q4" i="16" s="1"/>
  <c r="D9" i="2"/>
  <c r="D8" i="2" s="1"/>
  <c r="E9" i="2"/>
  <c r="S4" i="16" s="1"/>
  <c r="F9" i="2"/>
  <c r="T4" i="16" s="1"/>
  <c r="G9" i="2"/>
  <c r="U4" i="16" s="1"/>
  <c r="H9" i="2"/>
  <c r="V4" i="16" s="1"/>
  <c r="B9" i="2"/>
  <c r="P4" i="16" s="1"/>
  <c r="R27" i="18"/>
  <c r="Q27" i="18"/>
  <c r="R31" i="18"/>
  <c r="Q36" i="18"/>
  <c r="R6" i="18"/>
  <c r="Q37" i="18"/>
  <c r="C8" i="4"/>
  <c r="Q5" i="18"/>
  <c r="D8" i="4"/>
  <c r="R2" i="18" s="1"/>
  <c r="R5" i="18"/>
  <c r="F6" i="10" l="1"/>
  <c r="K14" i="3"/>
  <c r="A2" i="13"/>
  <c r="D44" i="4"/>
  <c r="R25" i="18" s="1"/>
  <c r="D6" i="10"/>
  <c r="C9" i="8"/>
  <c r="D33" i="9"/>
  <c r="R24" i="27" s="1"/>
  <c r="U8" i="16"/>
  <c r="P67" i="15"/>
  <c r="F79" i="1"/>
  <c r="Q119" i="15" s="1"/>
  <c r="P6" i="18"/>
  <c r="K8" i="3"/>
  <c r="Y3" i="17" s="1"/>
  <c r="C6" i="11"/>
  <c r="E6" i="11"/>
  <c r="G6" i="11"/>
  <c r="D30" i="11"/>
  <c r="R22" i="29" s="1"/>
  <c r="Q2" i="31"/>
  <c r="F33" i="9"/>
  <c r="T24" i="27" s="1"/>
  <c r="C20" i="2"/>
  <c r="Q13" i="16" s="1"/>
  <c r="Q3" i="16"/>
  <c r="A2" i="10"/>
  <c r="B29" i="13"/>
  <c r="P22" i="31" s="1"/>
  <c r="D57" i="4"/>
  <c r="D59" i="4" s="1"/>
  <c r="Q33" i="18"/>
  <c r="Q8" i="16"/>
  <c r="A2" i="12"/>
  <c r="E6" i="1"/>
  <c r="B41" i="5"/>
  <c r="P34" i="20" s="1"/>
  <c r="T13" i="27"/>
  <c r="R13" i="27"/>
  <c r="F5" i="12"/>
  <c r="E5" i="12"/>
  <c r="E8" i="2"/>
  <c r="E20" i="2" s="1"/>
  <c r="S13" i="16" s="1"/>
  <c r="R19" i="18"/>
  <c r="B5" i="12"/>
  <c r="G31" i="12"/>
  <c r="U23" i="30" s="1"/>
  <c r="D29" i="13"/>
  <c r="R22" i="31" s="1"/>
  <c r="G9" i="8"/>
  <c r="P4" i="15"/>
  <c r="B47" i="1"/>
  <c r="C47" i="1"/>
  <c r="C62" i="1" s="1"/>
  <c r="Q54" i="15" s="1"/>
  <c r="S14" i="16"/>
  <c r="R3" i="16"/>
  <c r="D20" i="2"/>
  <c r="R13" i="16" s="1"/>
  <c r="H8" i="2"/>
  <c r="F47" i="1"/>
  <c r="G20" i="2"/>
  <c r="U13" i="16" s="1"/>
  <c r="F8" i="2"/>
  <c r="B8" i="2"/>
  <c r="R4" i="16"/>
  <c r="Q12" i="15"/>
  <c r="E79" i="1"/>
  <c r="P119" i="15" s="1"/>
  <c r="Q110" i="15"/>
  <c r="P22" i="20"/>
  <c r="E41" i="5"/>
  <c r="S34" i="20" s="1"/>
  <c r="G67" i="5"/>
  <c r="U57" i="20" s="1"/>
  <c r="F30" i="11"/>
  <c r="T22" i="29" s="1"/>
  <c r="B30" i="11"/>
  <c r="P22" i="29" s="1"/>
  <c r="G29" i="13"/>
  <c r="U22" i="31" s="1"/>
  <c r="F29" i="13"/>
  <c r="T22" i="31" s="1"/>
  <c r="G41" i="5"/>
  <c r="U34" i="20" s="1"/>
  <c r="E65" i="5"/>
  <c r="S56" i="20" s="1"/>
  <c r="C41" i="5"/>
  <c r="Q34" i="20" s="1"/>
  <c r="E43" i="8"/>
  <c r="S35" i="26" s="1"/>
  <c r="S2" i="31"/>
  <c r="E9" i="8"/>
  <c r="S2" i="26" s="1"/>
  <c r="E32" i="10"/>
  <c r="S23" i="28" s="1"/>
  <c r="G30" i="11"/>
  <c r="U22" i="29" s="1"/>
  <c r="R12" i="31"/>
  <c r="C7" i="23"/>
  <c r="E47" i="1"/>
  <c r="E59" i="1" s="1"/>
  <c r="P110" i="15"/>
  <c r="P57" i="15"/>
  <c r="I20" i="3"/>
  <c r="W5" i="17" s="1"/>
  <c r="G29" i="7"/>
  <c r="U4" i="25" s="1"/>
  <c r="H20" i="3"/>
  <c r="V5" i="17" s="1"/>
  <c r="E20" i="3"/>
  <c r="S5" i="17" s="1"/>
  <c r="G20" i="3"/>
  <c r="U5" i="17" s="1"/>
  <c r="W4" i="17"/>
  <c r="K20" i="3"/>
  <c r="Y5" i="17" s="1"/>
  <c r="U2" i="25"/>
  <c r="B29" i="7"/>
  <c r="P4" i="25" s="1"/>
  <c r="D29" i="7"/>
  <c r="R4" i="25" s="1"/>
  <c r="F29" i="7"/>
  <c r="T4" i="25" s="1"/>
  <c r="B31" i="12"/>
  <c r="P23" i="30" s="1"/>
  <c r="E31" i="12"/>
  <c r="S23" i="30" s="1"/>
  <c r="F31" i="12"/>
  <c r="T23" i="30" s="1"/>
  <c r="D31" i="12"/>
  <c r="R23" i="30" s="1"/>
  <c r="C31" i="12"/>
  <c r="Q23" i="30" s="1"/>
  <c r="U2" i="30"/>
  <c r="Q2" i="30"/>
  <c r="C30" i="11"/>
  <c r="Q22" i="29" s="1"/>
  <c r="E30" i="11"/>
  <c r="S22" i="29" s="1"/>
  <c r="R2" i="29"/>
  <c r="P2" i="29"/>
  <c r="T2" i="29"/>
  <c r="B32" i="10"/>
  <c r="P23" i="28" s="1"/>
  <c r="C32" i="10"/>
  <c r="Q23" i="28" s="1"/>
  <c r="G32" i="10"/>
  <c r="U23" i="28" s="1"/>
  <c r="F32" i="10"/>
  <c r="T23" i="28" s="1"/>
  <c r="D32" i="10"/>
  <c r="R23" i="28" s="1"/>
  <c r="G33" i="9"/>
  <c r="U24" i="27" s="1"/>
  <c r="E33" i="9"/>
  <c r="S24" i="27" s="1"/>
  <c r="C33" i="9"/>
  <c r="Q24" i="27" s="1"/>
  <c r="B33" i="9"/>
  <c r="P24" i="27" s="1"/>
  <c r="B43" i="8"/>
  <c r="P35" i="26" s="1"/>
  <c r="F43" i="8"/>
  <c r="T35" i="26" s="1"/>
  <c r="D43" i="8"/>
  <c r="R35" i="26" s="1"/>
  <c r="C43" i="8"/>
  <c r="Q35" i="26" s="1"/>
  <c r="R45" i="26"/>
  <c r="Q45" i="26"/>
  <c r="G43" i="8"/>
  <c r="U35" i="26" s="1"/>
  <c r="B9" i="8"/>
  <c r="P2" i="26" s="1"/>
  <c r="Q30" i="26"/>
  <c r="D9" i="8"/>
  <c r="R2" i="26" s="1"/>
  <c r="F9" i="8"/>
  <c r="T2" i="26" s="1"/>
  <c r="R12" i="26"/>
  <c r="S12" i="26"/>
  <c r="U2" i="26"/>
  <c r="U12" i="26"/>
  <c r="T12" i="26"/>
  <c r="Q2" i="26"/>
  <c r="C29" i="7"/>
  <c r="Q4" i="25" s="1"/>
  <c r="E29" i="7"/>
  <c r="S4" i="25" s="1"/>
  <c r="C84" i="6"/>
  <c r="Q76" i="24" s="1"/>
  <c r="D84" i="6"/>
  <c r="R76" i="24" s="1"/>
  <c r="B84" i="6"/>
  <c r="P76" i="24" s="1"/>
  <c r="F84" i="6"/>
  <c r="T76" i="24" s="1"/>
  <c r="R105" i="24"/>
  <c r="G84" i="6"/>
  <c r="U76" i="24" s="1"/>
  <c r="E84" i="6"/>
  <c r="S76" i="24" s="1"/>
  <c r="B9" i="6"/>
  <c r="P2" i="24" s="1"/>
  <c r="D9" i="6"/>
  <c r="R2" i="24" s="1"/>
  <c r="R31" i="24"/>
  <c r="G9" i="6"/>
  <c r="C9" i="6"/>
  <c r="F9" i="6"/>
  <c r="E9" i="6"/>
  <c r="F65" i="5"/>
  <c r="T56" i="20" s="1"/>
  <c r="T37" i="20"/>
  <c r="D65" i="5"/>
  <c r="R56" i="20" s="1"/>
  <c r="C65" i="5"/>
  <c r="Q56" i="20" s="1"/>
  <c r="B65" i="5"/>
  <c r="P56" i="20" s="1"/>
  <c r="G65" i="5"/>
  <c r="U56" i="20" s="1"/>
  <c r="F41" i="5"/>
  <c r="D41" i="5"/>
  <c r="B72" i="4"/>
  <c r="P38" i="18" s="1"/>
  <c r="B57" i="4"/>
  <c r="B59" i="4" s="1"/>
  <c r="C44" i="4"/>
  <c r="Q25" i="18" s="1"/>
  <c r="B44" i="4"/>
  <c r="P25" i="18" s="1"/>
  <c r="D74" i="4"/>
  <c r="R39" i="18" s="1"/>
  <c r="D21" i="4"/>
  <c r="D23" i="4" s="1"/>
  <c r="D25" i="4" s="1"/>
  <c r="Q38" i="18"/>
  <c r="C21" i="4"/>
  <c r="Q12" i="18" s="1"/>
  <c r="C57" i="4"/>
  <c r="C59" i="4" s="1"/>
  <c r="P13" i="18"/>
  <c r="B25" i="4"/>
  <c r="P12" i="18"/>
  <c r="Q2" i="18"/>
  <c r="J20" i="3"/>
  <c r="X5" i="17" s="1"/>
  <c r="Q2" i="25"/>
  <c r="S4" i="17"/>
  <c r="Y4" i="17"/>
  <c r="R2" i="25"/>
  <c r="B74" i="4" l="1"/>
  <c r="P39" i="18" s="1"/>
  <c r="E70" i="5"/>
  <c r="R13" i="18"/>
  <c r="E77" i="8"/>
  <c r="S68" i="26" s="1"/>
  <c r="S3" i="16"/>
  <c r="Q42" i="15"/>
  <c r="F159" i="6"/>
  <c r="T150" i="24" s="1"/>
  <c r="B77" i="8"/>
  <c r="P68" i="26" s="1"/>
  <c r="B20" i="2"/>
  <c r="P13" i="16" s="1"/>
  <c r="P3" i="16"/>
  <c r="F59" i="1"/>
  <c r="Q95" i="15"/>
  <c r="C23" i="4"/>
  <c r="C25" i="4" s="1"/>
  <c r="G42" i="5"/>
  <c r="U35" i="20" s="1"/>
  <c r="D77" i="8"/>
  <c r="R68" i="26" s="1"/>
  <c r="F77" i="8"/>
  <c r="T68" i="26" s="1"/>
  <c r="G77" i="8"/>
  <c r="U68" i="26" s="1"/>
  <c r="F20" i="2"/>
  <c r="T13" i="16" s="1"/>
  <c r="T3" i="16"/>
  <c r="H20" i="2"/>
  <c r="V13" i="16" s="1"/>
  <c r="V3" i="16"/>
  <c r="A2" i="6"/>
  <c r="A2" i="4"/>
  <c r="A2" i="8"/>
  <c r="A2" i="3"/>
  <c r="A2" i="7"/>
  <c r="A2" i="2"/>
  <c r="A2" i="9"/>
  <c r="A2" i="5"/>
  <c r="A2" i="1"/>
  <c r="P95" i="15"/>
  <c r="E81" i="1"/>
  <c r="P120" i="15" s="1"/>
  <c r="P104" i="15"/>
  <c r="P42" i="15"/>
  <c r="B62" i="1"/>
  <c r="P54" i="15" s="1"/>
  <c r="C77" i="8"/>
  <c r="Q68" i="26" s="1"/>
  <c r="C159" i="6"/>
  <c r="Q150" i="24" s="1"/>
  <c r="T2" i="24"/>
  <c r="B159" i="6"/>
  <c r="P150" i="24" s="1"/>
  <c r="D159" i="6"/>
  <c r="R150" i="24" s="1"/>
  <c r="Q2" i="24"/>
  <c r="G159" i="6"/>
  <c r="U150" i="24" s="1"/>
  <c r="U2" i="24"/>
  <c r="S2" i="24"/>
  <c r="E159" i="6"/>
  <c r="S150" i="24" s="1"/>
  <c r="C70" i="5"/>
  <c r="F70" i="5"/>
  <c r="D70" i="5"/>
  <c r="B70" i="5"/>
  <c r="G70" i="5"/>
  <c r="T34" i="20"/>
  <c r="R34" i="20"/>
  <c r="R38" i="18"/>
  <c r="R12" i="18"/>
  <c r="R14" i="18"/>
  <c r="D33" i="4"/>
  <c r="R18" i="18" s="1"/>
  <c r="B33" i="4"/>
  <c r="P18" i="18" s="1"/>
  <c r="P14" i="18"/>
  <c r="Q13" i="18" l="1"/>
  <c r="Q104" i="15"/>
  <c r="F81" i="1"/>
  <c r="Q120" i="15" s="1"/>
  <c r="C33" i="4"/>
  <c r="Q18" i="18" s="1"/>
  <c r="Q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<sst xmlns="http://schemas.openxmlformats.org/spreadsheetml/2006/main" count="4243" uniqueCount="3305">
  <si>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</si>
  <si>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</si>
  <si>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</si>
  <si>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</si>
  <si>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</si>
  <si>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</si>
  <si>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</si>
  <si>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</si>
  <si>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</si>
  <si>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</si>
  <si>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</si>
  <si>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</si>
  <si>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</si>
  <si>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</si>
  <si>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</si>
  <si>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</si>
  <si>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</si>
  <si>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</si>
  <si>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</si>
  <si>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</si>
  <si>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</si>
  <si>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</si>
  <si>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</si>
  <si>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</si>
  <si>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</si>
  <si>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</si>
  <si>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</si>
  <si>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</si>
  <si>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</si>
  <si>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</si>
  <si>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</si>
  <si>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</si>
  <si>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</si>
  <si>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</si>
  <si>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</si>
  <si>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</si>
  <si>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</si>
  <si>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</si>
  <si>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</si>
  <si>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</si>
  <si>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</si>
  <si>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</si>
  <si>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</si>
  <si>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</si>
  <si>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</si>
  <si>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</si>
  <si>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</si>
  <si>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</si>
  <si>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</si>
  <si>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</si>
  <si>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</si>
  <si>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</si>
  <si>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</si>
  <si>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</si>
  <si>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</si>
  <si>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</si>
  <si>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</si>
  <si>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</si>
  <si>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</si>
  <si>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</si>
  <si>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</si>
  <si>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</si>
  <si>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</si>
  <si>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</si>
  <si>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</si>
  <si>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</si>
  <si>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</si>
  <si>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</si>
  <si>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</si>
  <si>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</si>
  <si>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</si>
  <si>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</si>
  <si>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</si>
  <si>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</si>
  <si>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</si>
  <si>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</si>
  <si>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</si>
  <si>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</si>
  <si>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</si>
  <si>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</si>
  <si>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</si>
  <si>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</si>
  <si>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</si>
  <si>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</si>
  <si>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</si>
  <si>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</si>
  <si>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</si>
  <si>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</si>
  <si>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</si>
  <si>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</si>
  <si>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</si>
  <si>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</si>
  <si>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</si>
  <si>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</si>
  <si>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</si>
  <si>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</si>
  <si>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</si>
  <si>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</si>
  <si>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</si>
  <si>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</si>
  <si>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</si>
  <si>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</si>
  <si>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</si>
  <si>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</si>
  <si>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</si>
  <si>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</si>
  <si>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</si>
  <si>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</si>
  <si>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</si>
  <si>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</si>
  <si>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</si>
  <si>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</si>
  <si>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</si>
  <si>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</si>
  <si>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</si>
  <si>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</si>
  <si>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</si>
  <si>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</si>
  <si>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</si>
  <si>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</si>
  <si>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</si>
  <si>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</si>
  <si>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</si>
  <si>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</si>
  <si>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</si>
  <si>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</si>
  <si>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</si>
  <si>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</si>
  <si>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</si>
  <si>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</si>
  <si>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</si>
  <si>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</si>
  <si>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</si>
  <si>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</si>
  <si>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</si>
  <si>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</si>
  <si>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</si>
  <si>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</si>
  <si>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</si>
  <si>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</si>
  <si>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</si>
  <si>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</si>
  <si>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</si>
  <si>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</si>
  <si>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</si>
  <si>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</si>
  <si>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</si>
  <si>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</si>
  <si>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</si>
  <si>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</si>
  <si>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</si>
  <si>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</si>
  <si>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</si>
  <si>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</si>
  <si>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</si>
  <si>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</si>
  <si>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</si>
  <si>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</si>
  <si>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</si>
  <si>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</si>
  <si>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</si>
  <si>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</si>
  <si>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</si>
  <si>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</si>
  <si>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</si>
  <si>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</si>
  <si>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</si>
  <si>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</si>
  <si>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</si>
  <si>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</si>
  <si>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</si>
  <si>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</si>
  <si>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</si>
  <si>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</si>
  <si>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</si>
  <si>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</si>
  <si>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</si>
  <si>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</si>
  <si>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</si>
  <si>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</si>
  <si>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</si>
  <si>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</si>
  <si>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</si>
  <si>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</si>
  <si>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</si>
  <si>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</si>
  <si>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</si>
  <si>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</si>
  <si>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</si>
  <si>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</si>
  <si>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</si>
  <si>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</si>
  <si>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</si>
  <si>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</si>
  <si>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</si>
  <si>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</si>
  <si>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</si>
  <si>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</si>
  <si>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</si>
  <si>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</si>
  <si>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</si>
  <si>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</si>
  <si>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</si>
  <si>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</si>
  <si>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</si>
  <si>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</si>
  <si>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</si>
  <si>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</si>
  <si>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</si>
  <si>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</si>
  <si>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</si>
  <si>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</si>
  <si>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</si>
  <si>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</si>
  <si>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</si>
  <si>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</si>
  <si>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</si>
  <si>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</si>
  <si>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</si>
  <si>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</si>
  <si>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</si>
  <si>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</si>
  <si>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</si>
  <si>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</si>
  <si>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</si>
  <si>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</si>
  <si>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</si>
  <si>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</si>
  <si>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</si>
  <si>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</si>
  <si>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</si>
  <si>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</si>
  <si>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</si>
  <si>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</si>
  <si>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</si>
  <si>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</si>
  <si>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</si>
  <si>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</si>
  <si>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</si>
  <si>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</si>
  <si>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</si>
  <si>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</si>
  <si>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</si>
  <si>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</si>
  <si>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</si>
  <si>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</si>
  <si>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</si>
  <si>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</si>
  <si>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</si>
  <si>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</si>
  <si>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</si>
  <si>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</si>
  <si>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</si>
  <si>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</si>
  <si>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</si>
  <si>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</si>
  <si>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</si>
  <si>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</si>
  <si>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</si>
  <si>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</si>
  <si>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</si>
  <si>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</si>
  <si>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</si>
  <si>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</si>
  <si>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</si>
  <si>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</si>
  <si>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</si>
  <si>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</si>
  <si>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</si>
  <si>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</si>
  <si>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</si>
  <si>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</si>
  <si>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</si>
  <si>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</si>
  <si>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</si>
  <si>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</si>
  <si>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</si>
  <si>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</si>
  <si>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</si>
  <si>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</si>
  <si>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</si>
  <si>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</si>
  <si>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</si>
  <si>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</si>
  <si>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</si>
  <si>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</si>
  <si>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</si>
  <si>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</si>
  <si>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</si>
  <si>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</si>
  <si>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</si>
  <si>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</si>
  <si>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</si>
  <si>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</si>
  <si>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</si>
  <si>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</si>
  <si>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</si>
  <si>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</si>
  <si>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</si>
  <si>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</si>
  <si>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</si>
  <si>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</si>
  <si>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</si>
  <si>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</si>
  <si>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</si>
  <si>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</si>
  <si>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</si>
  <si>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</si>
  <si>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</si>
  <si>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</si>
  <si>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</si>
  <si>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</si>
  <si>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</si>
  <si>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</si>
  <si>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</si>
  <si>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</si>
  <si>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</si>
  <si>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</si>
  <si>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</si>
  <si>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</si>
  <si>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</si>
  <si>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</si>
  <si>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</si>
  <si>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</si>
  <si>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</si>
  <si>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</si>
  <si>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</si>
  <si>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</si>
  <si>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</si>
  <si>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</si>
  <si>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</si>
  <si>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</si>
  <si>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</si>
  <si>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</si>
  <si>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</si>
  <si>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</si>
  <si>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</si>
  <si>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</si>
  <si>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</si>
  <si>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</si>
  <si>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</si>
  <si>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</si>
  <si>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</si>
  <si>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</si>
  <si>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</si>
  <si>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</si>
  <si>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</si>
  <si>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</si>
  <si>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</si>
  <si>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</si>
  <si>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</si>
  <si>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</si>
  <si>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</si>
  <si>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</si>
  <si>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</si>
  <si>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</si>
  <si>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</si>
  <si>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</si>
  <si>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</si>
  <si>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</si>
  <si>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</si>
  <si>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</si>
  <si>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</si>
  <si>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</si>
  <si>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</si>
  <si>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</si>
  <si>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</si>
  <si>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</si>
  <si>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</si>
  <si>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</si>
  <si>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</si>
  <si>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</si>
  <si>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</si>
  <si>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</si>
  <si>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</si>
  <si>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</si>
  <si>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</si>
  <si>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</si>
  <si>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</si>
  <si>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</si>
  <si>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</si>
  <si>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</si>
  <si>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</si>
  <si>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</si>
  <si>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</si>
  <si>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</si>
  <si>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</si>
  <si>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</si>
  <si>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</si>
  <si>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</si>
  <si>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</si>
  <si>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</si>
  <si>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</si>
  <si>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</si>
  <si>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</si>
  <si>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</si>
  <si>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</si>
  <si>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</si>
  <si>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</si>
  <si>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</si>
  <si>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</si>
  <si>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</si>
  <si>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</si>
  <si>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</si>
  <si>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</si>
  <si>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</si>
  <si>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</si>
  <si>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</si>
  <si>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</si>
  <si>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</si>
  <si>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</si>
  <si>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</si>
  <si>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</si>
  <si>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</si>
  <si>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</si>
  <si>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</si>
  <si>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</si>
  <si>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</si>
  <si>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</si>
  <si>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</si>
  <si>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</si>
  <si>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</si>
  <si>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</si>
  <si>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</si>
  <si>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</si>
  <si>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</si>
  <si>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</si>
  <si>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</si>
  <si>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</si>
  <si>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</si>
  <si>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</si>
  <si>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</si>
  <si>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</si>
  <si>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</si>
  <si>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</si>
  <si>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</si>
  <si>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</si>
  <si>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</si>
  <si>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</si>
  <si>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</si>
  <si>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</si>
  <si>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</si>
  <si>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</si>
  <si>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</si>
  <si>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</si>
  <si>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</si>
  <si>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</si>
  <si>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</si>
  <si>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</si>
  <si>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</si>
  <si>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</si>
  <si>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</si>
  <si>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</si>
  <si>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</si>
  <si>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</si>
  <si>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</si>
  <si>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</si>
  <si>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</si>
  <si>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</si>
  <si>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</si>
  <si>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</si>
  <si>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</si>
  <si>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</si>
  <si>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</si>
  <si>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</si>
  <si>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</si>
  <si>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</si>
  <si>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</si>
  <si>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</si>
  <si>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</si>
  <si>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</si>
  <si>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</si>
  <si>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</si>
  <si>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</si>
  <si>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</si>
  <si>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</si>
  <si>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</si>
  <si>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</si>
  <si>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</si>
  <si>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</si>
  <si>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</si>
  <si>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</si>
  <si>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</si>
  <si>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</si>
  <si>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</si>
  <si>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</si>
  <si>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</si>
  <si>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</si>
  <si>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</si>
  <si>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</si>
  <si>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</si>
  <si>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</si>
  <si>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</si>
  <si>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</si>
  <si>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</si>
  <si>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</si>
  <si>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</si>
  <si>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</si>
  <si>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</si>
  <si>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</si>
  <si>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</si>
  <si>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</si>
  <si>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</si>
  <si>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</si>
  <si>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</si>
  <si>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</si>
  <si>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</si>
  <si>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</si>
  <si>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</si>
  <si>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</si>
  <si>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</si>
  <si>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</si>
  <si>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</si>
  <si>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</si>
  <si>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</si>
  <si>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</si>
  <si>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</si>
  <si>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</si>
  <si>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</si>
  <si>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</si>
  <si>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</si>
  <si>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</si>
  <si>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</si>
  <si>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</si>
  <si>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</si>
  <si>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</si>
  <si>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</si>
  <si>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</si>
  <si>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</si>
  <si>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</si>
  <si>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</si>
  <si>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</si>
  <si>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</si>
  <si>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</si>
  <si>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</si>
  <si>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</si>
  <si>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</si>
  <si>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</si>
  <si>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</si>
  <si>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</si>
  <si>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</si>
  <si>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</si>
  <si>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</si>
  <si>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</si>
  <si>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</si>
  <si>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</si>
  <si>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</si>
  <si>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</si>
  <si>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</si>
  <si>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</si>
  <si>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</si>
  <si>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</si>
  <si>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</si>
  <si>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</si>
  <si>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</si>
  <si>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</si>
  <si>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</si>
  <si>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</si>
  <si>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</si>
  <si>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</si>
  <si>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</si>
  <si>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</si>
  <si>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</si>
  <si>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</si>
  <si>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</si>
  <si>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</si>
  <si>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</si>
  <si>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</si>
  <si>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</si>
  <si>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</si>
  <si>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</si>
  <si>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</si>
  <si>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</si>
  <si>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</si>
  <si>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</si>
  <si>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</si>
  <si>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</si>
  <si>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</si>
  <si>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</si>
  <si>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</si>
  <si>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</si>
  <si>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</si>
  <si>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</si>
  <si>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</si>
  <si>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</si>
  <si>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</si>
  <si>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</si>
  <si>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</si>
  <si>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</si>
  <si>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</si>
  <si>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</si>
  <si>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</si>
  <si>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</si>
  <si>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</si>
  <si>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</si>
  <si>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</si>
  <si>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</si>
  <si>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</si>
  <si>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</si>
  <si>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</si>
  <si>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</si>
  <si>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</si>
  <si>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</si>
  <si>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</si>
  <si>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</si>
  <si>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</si>
  <si>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</si>
  <si>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</si>
  <si>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</si>
  <si>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</si>
  <si>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</si>
  <si>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</si>
  <si>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</si>
  <si>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</si>
  <si>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</si>
  <si>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</si>
  <si>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</si>
  <si>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</si>
  <si>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</si>
  <si>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</si>
  <si>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</si>
  <si>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</si>
  <si>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</si>
  <si>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</si>
  <si>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</si>
  <si>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</si>
  <si>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</si>
  <si>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</si>
  <si>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</si>
  <si>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</si>
  <si>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</si>
  <si>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</si>
  <si>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</si>
  <si>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</si>
  <si>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</si>
  <si>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</si>
  <si>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</si>
  <si>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</si>
  <si>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</si>
  <si>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</si>
  <si>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</si>
  <si>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</si>
  <si>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</si>
  <si>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</si>
  <si>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</si>
  <si>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</si>
  <si>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</si>
  <si>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</si>
  <si>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</si>
  <si>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</si>
  <si>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</si>
  <si>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</si>
  <si>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</si>
  <si>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</si>
  <si>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</si>
  <si>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</si>
  <si>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</si>
  <si>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</si>
  <si>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</si>
  <si>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</si>
  <si>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</si>
  <si>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</si>
  <si>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</si>
  <si>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</si>
  <si>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</si>
  <si>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</si>
  <si>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</si>
  <si>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</si>
  <si>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</si>
  <si>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</si>
  <si>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</si>
  <si>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</si>
  <si>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</si>
  <si>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</si>
  <si>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</si>
  <si>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</si>
  <si>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</si>
  <si>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</si>
  <si>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</si>
  <si>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</si>
  <si>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</si>
  <si>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</si>
  <si>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</si>
  <si>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</si>
  <si>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</si>
  <si>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</si>
  <si>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</si>
  <si>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</si>
  <si>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</si>
  <si>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</si>
  <si>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</si>
  <si>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</si>
  <si>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</si>
  <si>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</si>
  <si>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</si>
  <si>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</si>
  <si>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</si>
  <si>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</si>
  <si>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</si>
  <si>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</si>
  <si>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</si>
  <si>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</si>
  <si>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</si>
  <si>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</si>
  <si>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</si>
  <si>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</si>
  <si>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</si>
  <si>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</si>
  <si>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</si>
  <si>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</si>
  <si>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</si>
  <si>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</si>
  <si>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</si>
  <si>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</si>
  <si>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</si>
  <si>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</si>
  <si>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</si>
  <si>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</si>
  <si>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</si>
  <si>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</si>
  <si>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</si>
  <si>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</si>
  <si>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</si>
  <si>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</si>
  <si>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</si>
  <si>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</si>
  <si>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</si>
  <si>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</si>
  <si>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</si>
  <si>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</si>
  <si>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</si>
  <si>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</si>
  <si>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</si>
  <si>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</si>
  <si>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</si>
  <si>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</si>
  <si>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</si>
  <si>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</si>
  <si>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</si>
  <si>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</si>
  <si>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</si>
  <si>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</si>
  <si>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</si>
  <si>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</si>
  <si>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</si>
  <si>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</si>
  <si>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</si>
  <si>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</si>
  <si>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</si>
  <si>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</si>
  <si>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</si>
  <si>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</si>
  <si>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</si>
  <si>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</si>
  <si>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</si>
  <si>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</si>
  <si>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</si>
  <si>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</si>
  <si>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</si>
  <si>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</si>
  <si>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</si>
  <si>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</si>
  <si>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</si>
  <si>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</si>
  <si>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</si>
  <si>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</si>
  <si>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</si>
  <si>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</si>
  <si>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</si>
  <si>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</si>
  <si>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</si>
  <si>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</si>
  <si>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</si>
  <si>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</si>
  <si>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</si>
  <si>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</si>
  <si>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</si>
  <si>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</si>
  <si>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</si>
  <si>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</si>
  <si>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</si>
  <si>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</si>
  <si>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</si>
  <si>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</si>
  <si>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</si>
  <si>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</si>
  <si>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</si>
  <si>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</si>
  <si>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</si>
  <si>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</si>
  <si>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</si>
  <si>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</si>
  <si>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</si>
  <si>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</si>
  <si>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</si>
  <si>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</si>
  <si>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</si>
  <si>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</si>
  <si>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</si>
  <si>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</si>
  <si>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</si>
  <si>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</si>
  <si>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</si>
  <si>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</si>
  <si>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</si>
  <si>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</si>
  <si>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</si>
  <si>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</si>
  <si>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</si>
  <si>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</si>
  <si>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</si>
  <si>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</si>
  <si>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</si>
  <si>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</si>
  <si>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</si>
  <si>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</si>
  <si>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</si>
  <si>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</si>
  <si>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</si>
  <si>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</si>
  <si>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</si>
  <si>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</si>
  <si>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</si>
  <si>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</si>
  <si>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</si>
  <si>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</si>
  <si>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</si>
  <si>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</si>
  <si>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</si>
  <si>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</si>
  <si>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</si>
  <si>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</si>
  <si>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</si>
  <si>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</si>
  <si>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</si>
  <si>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</si>
  <si>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</si>
  <si>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</si>
  <si>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</si>
  <si>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</si>
  <si>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</si>
  <si>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</si>
  <si>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</si>
  <si>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</si>
  <si>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</si>
  <si>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</si>
  <si>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</si>
  <si>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</si>
  <si>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</si>
  <si>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</si>
  <si>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</si>
  <si>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</si>
  <si>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</si>
  <si>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</si>
  <si>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</si>
  <si>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</si>
  <si>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</si>
  <si>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</si>
  <si>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</si>
  <si>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</si>
  <si>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</si>
  <si>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</si>
  <si>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</si>
  <si>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</si>
  <si>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</si>
  <si>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</si>
  <si>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</si>
  <si>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</si>
  <si>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</si>
  <si>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</si>
  <si>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</si>
  <si>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</si>
  <si>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</si>
  <si>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</si>
  <si>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</si>
  <si>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</si>
  <si>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</si>
  <si>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</si>
  <si>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</si>
  <si>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</si>
  <si>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</si>
  <si>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</si>
  <si>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</si>
  <si>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</si>
  <si>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</si>
  <si>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</si>
  <si>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</si>
  <si>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</si>
  <si>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</si>
  <si>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</si>
  <si>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</si>
  <si>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</si>
  <si>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</si>
  <si>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</si>
  <si>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</si>
  <si>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</si>
  <si>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</si>
  <si>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</si>
  <si>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</si>
  <si>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</si>
  <si>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</si>
  <si>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</si>
  <si>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</si>
  <si>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</si>
  <si>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</si>
  <si>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</si>
  <si>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</si>
  <si>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</si>
  <si>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</si>
  <si>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</si>
  <si>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</si>
  <si>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</si>
  <si>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</si>
  <si>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</si>
  <si>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</si>
  <si>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</si>
  <si>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</si>
  <si>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</si>
  <si>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</si>
  <si>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</si>
  <si>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</si>
  <si>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</si>
  <si>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</si>
  <si>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</si>
  <si>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</si>
  <si>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</si>
  <si>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</si>
  <si>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</si>
  <si>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</si>
  <si>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</si>
  <si>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</si>
  <si>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</si>
  <si>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</si>
  <si>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</si>
  <si>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</si>
  <si>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</si>
  <si>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</si>
  <si>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</si>
  <si>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</si>
  <si>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</si>
  <si>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</si>
  <si>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</si>
  <si>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</si>
  <si>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</si>
  <si>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</si>
  <si>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</si>
  <si>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</si>
  <si>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</si>
  <si>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</si>
  <si>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</si>
  <si>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</si>
  <si>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</si>
  <si>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</si>
  <si>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</si>
  <si>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</si>
  <si>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</si>
  <si>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</si>
  <si>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</si>
  <si>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</si>
  <si>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</si>
  <si>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</si>
  <si>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</si>
  <si>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</si>
  <si>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</si>
  <si>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</si>
  <si>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</si>
  <si>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</si>
  <si>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</si>
  <si>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</si>
  <si>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</si>
  <si>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</si>
  <si>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</si>
  <si>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</si>
  <si>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</si>
  <si>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</si>
  <si>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</si>
  <si>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</si>
  <si>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</si>
  <si>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</si>
  <si>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</si>
  <si>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</si>
  <si>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</si>
  <si>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</si>
  <si>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</si>
  <si>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</si>
  <si>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</si>
  <si>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</si>
  <si>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</si>
  <si>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</si>
  <si>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</si>
  <si>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</si>
  <si>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</si>
  <si>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</si>
  <si>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</si>
  <si>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</si>
  <si>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</si>
  <si>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</si>
  <si>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</si>
  <si>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</si>
  <si>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</si>
  <si>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</si>
  <si>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</si>
  <si>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</si>
  <si>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</si>
  <si>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</si>
  <si>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</si>
  <si>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</si>
  <si>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</si>
  <si>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</si>
  <si>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</si>
  <si>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</si>
  <si>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</si>
  <si>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</si>
  <si>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</si>
  <si>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</si>
  <si>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</si>
  <si>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</si>
  <si>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</si>
  <si>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</si>
  <si>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</si>
  <si>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</si>
  <si>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</si>
  <si>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</si>
  <si>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</si>
  <si>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</si>
  <si>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</si>
  <si>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</si>
  <si>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</si>
  <si>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</si>
  <si>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</si>
  <si>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</si>
  <si>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</si>
  <si>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</si>
  <si>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</si>
  <si>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</si>
  <si>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</si>
  <si>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</si>
  <si>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</si>
  <si>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</si>
  <si>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</si>
  <si>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</si>
  <si>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</si>
  <si>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</si>
  <si>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</si>
  <si>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</si>
  <si>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</si>
  <si>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</si>
  <si>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</si>
  <si>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</si>
  <si>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</si>
  <si>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</si>
  <si>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</si>
  <si>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</si>
  <si>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</si>
  <si>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</si>
  <si>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</si>
  <si>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</si>
  <si>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</si>
  <si>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</si>
  <si>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</si>
  <si>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</si>
  <si>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</si>
  <si>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</si>
  <si>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</si>
  <si>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</si>
  <si>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</si>
  <si>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</si>
  <si>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</si>
  <si>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</si>
  <si>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</si>
  <si>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</si>
  <si>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</si>
  <si>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</si>
  <si>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</si>
  <si>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</si>
  <si>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</si>
  <si>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</si>
  <si>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</si>
  <si>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</si>
  <si>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</si>
  <si>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</si>
  <si>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</si>
  <si>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</si>
  <si>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</si>
  <si>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</si>
  <si>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</si>
  <si>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</si>
  <si>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</si>
  <si>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</si>
  <si>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</si>
  <si>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</si>
  <si>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</si>
  <si>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</si>
  <si>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</si>
  <si>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</si>
  <si>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</si>
  <si>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</si>
  <si>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</si>
  <si>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</si>
  <si>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</si>
  <si>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</si>
  <si>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</si>
  <si>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</si>
  <si>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</si>
  <si>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</si>
  <si>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</si>
  <si>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</si>
  <si>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</si>
  <si>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</si>
  <si>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</si>
  <si>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</si>
  <si>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</si>
  <si>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</si>
  <si>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</si>
  <si>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</si>
  <si>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</si>
  <si>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</si>
  <si>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</si>
  <si>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</si>
  <si>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</si>
  <si>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</si>
  <si>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</si>
  <si>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</si>
  <si>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</si>
  <si>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</si>
  <si>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</si>
  <si>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</si>
  <si>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</si>
  <si>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</si>
  <si>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</si>
  <si>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</si>
  <si>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</si>
  <si>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</si>
  <si>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</si>
  <si>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</si>
  <si>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</si>
  <si>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</si>
  <si>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</si>
  <si>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</si>
  <si>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</si>
  <si>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</si>
  <si>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</si>
  <si>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</si>
  <si>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</si>
  <si>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</si>
  <si>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</si>
  <si>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</si>
  <si>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</si>
  <si>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</si>
  <si>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</si>
  <si>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</si>
  <si>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</si>
  <si>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</si>
  <si>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</si>
  <si>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</si>
  <si>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</si>
  <si>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</si>
  <si>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</si>
  <si>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</si>
  <si>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</si>
  <si>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</si>
  <si>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</si>
  <si>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</si>
  <si>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</si>
  <si>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</si>
  <si>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</si>
  <si>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</si>
  <si>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</si>
  <si>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</si>
  <si>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</si>
  <si>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</si>
  <si>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</si>
  <si>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</si>
  <si>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</si>
  <si>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</si>
  <si>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</si>
  <si>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</si>
  <si>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</si>
  <si>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</si>
  <si>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</si>
  <si>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</si>
  <si>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</si>
  <si>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</si>
  <si>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</si>
  <si>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</si>
  <si>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</si>
  <si>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</si>
  <si>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</si>
  <si>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</si>
  <si>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</si>
  <si>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</si>
  <si>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</si>
  <si>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</si>
  <si>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</si>
  <si>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</si>
  <si>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</si>
  <si>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</si>
  <si>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</si>
  <si>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</si>
  <si>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</si>
  <si>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</si>
  <si>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</si>
  <si>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</si>
  <si>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</si>
  <si>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</si>
  <si>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</si>
  <si>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</si>
  <si>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</si>
  <si>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</si>
  <si>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</si>
  <si>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</si>
  <si>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</si>
  <si>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</si>
  <si>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</si>
  <si>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</si>
  <si>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</si>
  <si>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</si>
  <si>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</si>
  <si>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</si>
  <si>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</si>
  <si>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</si>
  <si>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</si>
  <si>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</si>
  <si>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</si>
  <si>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</si>
  <si>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</si>
  <si>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</si>
  <si>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</si>
  <si>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</si>
  <si>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</si>
  <si>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</si>
  <si>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</si>
  <si>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</si>
  <si>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</si>
  <si>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</si>
  <si>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</si>
  <si>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</si>
  <si>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</si>
  <si>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</si>
  <si>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</si>
  <si>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</si>
  <si>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</si>
  <si>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</si>
  <si>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</si>
  <si>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</si>
  <si>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</si>
  <si>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</si>
  <si>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</si>
  <si>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</si>
  <si>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</si>
  <si>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</si>
  <si>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</si>
  <si>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</si>
  <si>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</si>
  <si>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</si>
  <si>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</si>
  <si>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</si>
  <si>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</si>
  <si>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</si>
  <si>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</si>
  <si>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</si>
  <si>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</si>
  <si>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</si>
  <si>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</si>
  <si>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</si>
  <si>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</si>
  <si>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</si>
  <si>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</si>
  <si>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</si>
  <si>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</si>
  <si>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</si>
  <si>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</si>
  <si>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</si>
  <si>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</si>
  <si>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</si>
  <si>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</si>
  <si>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</si>
  <si>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</si>
  <si>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</si>
  <si>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</si>
  <si>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</si>
  <si>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</si>
  <si>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</si>
  <si>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</si>
  <si>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</si>
  <si>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</si>
  <si>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</si>
  <si>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</si>
  <si>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</si>
  <si>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</si>
  <si>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</si>
  <si>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</si>
  <si>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</si>
  <si>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</si>
  <si>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</si>
  <si>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</si>
  <si>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</si>
  <si>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</si>
  <si>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</si>
  <si>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</si>
  <si>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</si>
  <si>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</si>
  <si>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</si>
  <si>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</si>
  <si>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</si>
  <si>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</si>
  <si>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</si>
  <si>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</si>
  <si>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</si>
  <si>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</si>
  <si>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</si>
  <si>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</si>
  <si>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</si>
  <si>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</si>
  <si>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</si>
  <si>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</si>
  <si>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</si>
  <si>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</si>
  <si>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</si>
  <si>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</si>
  <si>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</si>
  <si>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</si>
  <si>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</si>
  <si>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</si>
  <si>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</si>
  <si>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</si>
  <si>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</si>
  <si>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</si>
  <si>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</si>
  <si>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</si>
  <si>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</si>
  <si>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</si>
  <si>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</si>
  <si>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</si>
  <si>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</si>
  <si>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</si>
  <si>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</si>
  <si>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</si>
  <si>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</si>
  <si>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</si>
  <si>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</si>
  <si>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</si>
  <si>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</si>
  <si>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</si>
  <si>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</si>
  <si>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</si>
  <si>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</si>
  <si>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</si>
  <si>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</si>
  <si>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</si>
  <si>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</si>
  <si>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</si>
  <si>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</si>
  <si>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</si>
  <si>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</si>
  <si>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</si>
  <si>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</si>
  <si>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</si>
  <si>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</si>
  <si>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</si>
  <si>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</si>
  <si>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</si>
  <si>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</si>
  <si>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</si>
  <si>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</si>
  <si>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</si>
  <si>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</si>
  <si>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</si>
  <si>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</si>
  <si>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</si>
  <si>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</si>
  <si>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</si>
  <si>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</si>
  <si>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</si>
  <si>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</si>
  <si>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</si>
  <si>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</si>
  <si>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</si>
  <si>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</si>
  <si>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</si>
  <si>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</si>
  <si>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</si>
  <si>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</si>
  <si>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</si>
  <si>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</si>
  <si>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</si>
  <si>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</si>
  <si>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</si>
  <si>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</si>
  <si>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</si>
  <si>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</si>
  <si>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</si>
  <si>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</si>
  <si>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</si>
  <si>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</si>
  <si>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</si>
  <si>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</si>
  <si>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</si>
  <si>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</si>
  <si>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</si>
  <si>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</si>
  <si>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</si>
  <si>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</si>
  <si>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</si>
  <si>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</si>
  <si>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</si>
  <si>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</si>
  <si>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</si>
  <si>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</si>
  <si>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</si>
  <si>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</si>
  <si>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</si>
  <si>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</si>
  <si>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</si>
  <si>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</si>
  <si>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</si>
  <si>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</si>
  <si>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</si>
  <si>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</si>
  <si>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</si>
  <si>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</si>
  <si>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</si>
  <si>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</si>
  <si>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</si>
  <si>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</si>
  <si>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</si>
  <si>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</si>
  <si>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</si>
  <si>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</si>
  <si>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</si>
  <si>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</si>
  <si>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</si>
  <si>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</si>
  <si>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</si>
  <si>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</si>
  <si>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</si>
  <si>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</si>
  <si>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</si>
  <si>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</si>
  <si>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</si>
  <si>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</si>
  <si>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</si>
  <si>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</si>
  <si>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</si>
  <si>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</si>
  <si>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</si>
  <si>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</si>
  <si>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</si>
  <si>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</si>
  <si>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</si>
  <si>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</si>
  <si>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</si>
  <si>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</si>
  <si>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</si>
  <si>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</si>
  <si>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</si>
  <si>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</si>
  <si>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</si>
  <si>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</si>
  <si>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</si>
  <si>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</si>
  <si>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</si>
  <si>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</si>
  <si>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</si>
  <si>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</si>
  <si>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</si>
  <si>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</si>
  <si>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</si>
  <si>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</si>
  <si>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</si>
  <si>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</si>
  <si>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</si>
  <si>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</si>
  <si>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</si>
  <si>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</si>
  <si>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</si>
  <si>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</si>
  <si>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</si>
  <si>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</si>
  <si>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</si>
  <si>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</si>
  <si>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</si>
  <si>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</si>
  <si>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</si>
  <si>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</si>
  <si>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</si>
  <si>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</si>
  <si>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</si>
  <si>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</si>
  <si>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</si>
  <si>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</si>
  <si>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</si>
  <si>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</si>
  <si>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</si>
  <si>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</si>
  <si>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</si>
  <si>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</si>
  <si>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</si>
  <si>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</si>
  <si>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</si>
  <si>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</si>
  <si>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</si>
  <si>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</si>
  <si>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</si>
  <si>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</si>
  <si>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</si>
  <si>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</si>
  <si>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</si>
  <si>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</si>
  <si>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</si>
  <si>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</si>
  <si>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</si>
  <si>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</si>
  <si>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</si>
  <si>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</si>
  <si>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</si>
  <si>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</si>
  <si>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</si>
  <si>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</si>
  <si>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</si>
  <si>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</si>
  <si>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</si>
  <si>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</si>
  <si>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</si>
  <si>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</si>
  <si>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</si>
  <si>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</si>
  <si>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</si>
  <si>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</si>
  <si>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</si>
  <si>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</si>
  <si>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</si>
  <si>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</si>
  <si>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</si>
  <si>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</si>
  <si>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</si>
  <si>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</si>
  <si>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</si>
  <si>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</si>
  <si>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</si>
  <si>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</si>
  <si>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</si>
  <si>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</si>
  <si>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</si>
  <si>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</si>
  <si>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</si>
  <si>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</si>
  <si>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</si>
  <si>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</si>
  <si>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</si>
  <si>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</si>
  <si>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</si>
  <si>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</si>
  <si>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</si>
  <si>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</si>
  <si>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</si>
  <si>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</si>
  <si>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</si>
  <si>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</si>
  <si>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</si>
  <si>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</si>
  <si>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</si>
  <si>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</si>
  <si>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</si>
  <si>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</si>
  <si>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</si>
  <si>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</si>
  <si>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</si>
  <si>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</si>
  <si>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</si>
  <si>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</si>
  <si>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</si>
  <si>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</si>
  <si>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</si>
  <si>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</si>
  <si>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</si>
  <si>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</si>
  <si>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</si>
  <si>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</si>
  <si>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</si>
  <si>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</si>
  <si>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</si>
  <si>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</si>
  <si>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</si>
  <si>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</si>
  <si>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</si>
  <si>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</si>
  <si>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</si>
  <si>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</si>
  <si>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</si>
  <si>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</si>
  <si>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</si>
  <si>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</si>
  <si>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</si>
  <si>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</si>
  <si>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</si>
  <si>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</si>
  <si>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</si>
  <si>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</si>
  <si>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</si>
  <si>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</si>
  <si>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</si>
  <si>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</si>
  <si>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</si>
  <si>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</si>
  <si>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</si>
  <si>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</si>
  <si>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</si>
  <si>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</si>
  <si>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</si>
  <si>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</si>
  <si>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</si>
  <si>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</si>
  <si>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</si>
  <si>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</si>
  <si>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</si>
  <si>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</si>
  <si>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</si>
  <si>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</si>
  <si>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</si>
  <si>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</si>
  <si>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</si>
  <si>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</si>
  <si>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</si>
  <si>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</si>
  <si>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</si>
  <si>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</si>
  <si>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</si>
  <si>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</si>
  <si>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</si>
  <si>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</si>
  <si>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</si>
  <si>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</si>
  <si>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</si>
  <si>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</si>
  <si>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</si>
  <si>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</si>
  <si>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</si>
  <si>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</si>
  <si>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</si>
  <si>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</si>
  <si>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</si>
  <si>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</si>
  <si>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</si>
  <si>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</si>
  <si>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</si>
  <si>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</si>
  <si>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</si>
  <si>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</si>
  <si>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</si>
  <si>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</si>
  <si>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</si>
  <si>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</si>
  <si>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</si>
  <si>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</si>
  <si>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</si>
  <si>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</si>
  <si>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</si>
  <si>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</si>
  <si>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</si>
  <si>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</si>
  <si>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</si>
  <si>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</si>
  <si>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</si>
  <si>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</si>
  <si>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</si>
  <si>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</si>
  <si>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</si>
  <si>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</si>
  <si>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</si>
  <si>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</si>
  <si>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</si>
  <si>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</si>
  <si>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</si>
  <si>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</si>
  <si>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</si>
  <si>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</si>
  <si>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</si>
  <si>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</si>
  <si>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</si>
  <si>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</si>
  <si>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</si>
  <si>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</si>
  <si>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</si>
  <si>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</si>
  <si>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</si>
  <si>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</si>
  <si>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</si>
  <si>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</si>
  <si>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</si>
  <si>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</si>
  <si>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</si>
  <si>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</si>
  <si>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</si>
  <si>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</si>
  <si>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</si>
  <si>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</si>
  <si>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</si>
  <si>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</si>
  <si>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</si>
  <si>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</si>
  <si>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</si>
  <si>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</si>
  <si>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</si>
  <si>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</si>
  <si>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</si>
  <si>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</si>
  <si>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</si>
  <si>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</si>
  <si>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</si>
  <si>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</si>
  <si>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</si>
  <si>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</si>
  <si>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</si>
  <si>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</si>
  <si>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</si>
  <si>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</si>
  <si>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</si>
  <si>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</si>
  <si>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</si>
  <si>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</si>
  <si>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</si>
  <si>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</si>
  <si>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</si>
  <si>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</si>
  <si>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</si>
  <si>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</si>
  <si>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</si>
  <si>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</si>
  <si>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</si>
  <si>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</si>
  <si>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</si>
  <si>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</si>
  <si>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</si>
  <si>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</si>
  <si>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</si>
  <si>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</si>
  <si>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</si>
  <si>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</si>
  <si>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</si>
  <si>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</si>
  <si>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</si>
  <si>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</si>
  <si>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</si>
  <si>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</si>
  <si>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</si>
  <si>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</si>
  <si>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</si>
  <si>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</si>
  <si>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</si>
  <si>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</si>
  <si>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</si>
  <si>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</si>
  <si>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</si>
  <si>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</si>
  <si>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</si>
  <si>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</si>
  <si>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</si>
  <si>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</si>
  <si>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</si>
  <si>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</si>
  <si>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</si>
  <si>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</si>
  <si>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</si>
  <si>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</si>
  <si>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</si>
  <si>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</si>
  <si>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</si>
  <si>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</si>
  <si>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</si>
  <si>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</si>
  <si>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</si>
  <si>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</si>
  <si>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</si>
  <si>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</si>
  <si>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</si>
  <si>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</si>
  <si>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</si>
  <si>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</si>
  <si>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</si>
  <si>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</si>
  <si>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</si>
  <si>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</si>
  <si>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</si>
  <si>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</si>
  <si>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</si>
  <si>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</si>
  <si>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</si>
  <si>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</si>
  <si>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</si>
  <si>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</si>
  <si>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</si>
  <si>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</si>
  <si>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</si>
  <si>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</si>
  <si>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</si>
  <si>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</si>
  <si>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</si>
  <si>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</si>
  <si>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</si>
  <si>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</si>
  <si>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</si>
  <si>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</si>
  <si>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</si>
  <si>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</si>
  <si>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</si>
  <si>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</si>
  <si>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</si>
  <si>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</si>
  <si>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</si>
  <si>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</si>
  <si>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</si>
  <si>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</si>
  <si>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</si>
  <si>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</si>
  <si>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</si>
  <si>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</si>
  <si>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</si>
  <si>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</si>
  <si>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</si>
  <si>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</si>
  <si>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</si>
  <si>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</si>
  <si>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</si>
  <si>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</si>
  <si>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</si>
  <si>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</si>
  <si>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</si>
  <si>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</si>
  <si>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</si>
  <si>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</si>
  <si>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</si>
  <si>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</si>
  <si>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</si>
  <si>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</si>
  <si>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</si>
  <si>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</si>
  <si>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</si>
  <si>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</si>
  <si>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</si>
  <si>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</si>
  <si>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</si>
  <si>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</si>
  <si>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</si>
  <si>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</si>
  <si>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</si>
  <si>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</si>
  <si>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</si>
  <si>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</si>
  <si>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</si>
  <si>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</si>
  <si>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</si>
  <si>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</si>
  <si>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</si>
  <si>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</si>
  <si>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</si>
  <si>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</si>
  <si>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</si>
  <si>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</si>
  <si>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</si>
  <si>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</si>
  <si>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</si>
  <si>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</si>
  <si>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</si>
  <si>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</si>
  <si>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</si>
  <si>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</si>
  <si>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</si>
  <si>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</si>
  <si>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</si>
  <si>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</si>
  <si>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</si>
  <si>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</si>
  <si>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</si>
  <si>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</si>
  <si>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</si>
  <si>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</si>
  <si>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</si>
  <si>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</si>
  <si>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</si>
  <si>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</si>
  <si>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</si>
  <si>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</si>
  <si>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</si>
  <si>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</si>
  <si>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</si>
  <si>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</si>
  <si>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</si>
  <si>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</si>
  <si>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</si>
  <si>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</si>
  <si>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</si>
  <si>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</si>
  <si>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</si>
  <si>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</si>
  <si>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</si>
  <si>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</si>
  <si>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</si>
  <si>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</si>
  <si>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</si>
  <si>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</si>
  <si>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</si>
  <si>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</si>
  <si>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</si>
  <si>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</si>
  <si>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</si>
  <si>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</si>
  <si>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</si>
  <si>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</si>
  <si>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</si>
  <si>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</si>
  <si>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</si>
  <si>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</si>
  <si>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</si>
  <si>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</si>
  <si>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</si>
  <si>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</si>
  <si>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</si>
  <si>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</si>
  <si>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</si>
  <si>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</si>
  <si>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</si>
  <si>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</si>
  <si>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</si>
  <si>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</si>
  <si>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</si>
  <si>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</si>
  <si>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</si>
  <si>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</si>
  <si>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</si>
  <si>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</si>
  <si>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</si>
  <si>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</si>
  <si>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</si>
  <si>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</si>
  <si>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</si>
  <si>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</si>
  <si>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</si>
  <si>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</si>
  <si>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</si>
  <si>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</si>
  <si>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</si>
  <si>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</si>
  <si>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</si>
  <si>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</si>
  <si>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</si>
  <si>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</si>
  <si>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</si>
  <si>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</si>
  <si>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</si>
  <si>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</si>
  <si>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</si>
  <si>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</si>
  <si>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</si>
  <si>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</si>
  <si>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</si>
  <si>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</si>
  <si>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</si>
  <si>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</si>
  <si>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</si>
  <si>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</si>
  <si>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</si>
  <si>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</si>
  <si>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</si>
  <si>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</si>
  <si>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</si>
  <si>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</si>
  <si>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</si>
  <si>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</si>
  <si>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</si>
  <si>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</si>
  <si>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</si>
  <si>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</si>
  <si>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</si>
  <si>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</si>
  <si>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</si>
  <si>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</si>
  <si>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</si>
  <si>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</si>
  <si>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</si>
  <si>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</si>
  <si>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</si>
  <si>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</si>
  <si>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</si>
  <si>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</si>
  <si>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</si>
  <si>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</si>
  <si>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</si>
  <si>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</si>
  <si>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</si>
  <si>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</si>
  <si>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</si>
  <si>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</si>
  <si>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</si>
  <si>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</si>
  <si>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</si>
  <si>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</si>
  <si>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</si>
  <si>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</si>
  <si>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</si>
  <si>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</si>
  <si>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</si>
  <si>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</si>
  <si>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</si>
  <si>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</si>
  <si>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</si>
  <si>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</si>
  <si>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</si>
  <si>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</si>
  <si>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</si>
  <si>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</si>
  <si>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</si>
  <si>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</si>
  <si>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</si>
  <si>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</si>
  <si>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</si>
  <si>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</si>
  <si>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</si>
  <si>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</si>
  <si>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</si>
  <si>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</si>
  <si>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</si>
  <si>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</si>
  <si>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</si>
  <si>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</si>
  <si>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</si>
  <si>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</si>
  <si>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</si>
  <si>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</si>
  <si>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</si>
  <si>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</si>
  <si>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</si>
  <si>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</si>
  <si>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</si>
  <si>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</si>
  <si>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</si>
  <si>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</si>
  <si>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</si>
  <si>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</si>
  <si>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</si>
  <si>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</si>
  <si>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</si>
  <si>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</si>
  <si>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</si>
  <si>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</si>
  <si>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</si>
  <si>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</si>
  <si>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</si>
  <si>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</si>
  <si>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</si>
  <si>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</si>
  <si>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</si>
  <si>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</si>
  <si>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</si>
  <si>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</si>
  <si>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</si>
  <si>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</si>
  <si>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</si>
  <si>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</si>
  <si>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</si>
  <si>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</si>
  <si>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</si>
  <si>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</si>
  <si>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</si>
  <si>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</si>
  <si>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</si>
  <si>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</si>
  <si>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</si>
  <si>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</si>
  <si>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</si>
  <si>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</si>
  <si>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</si>
  <si>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</si>
  <si>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</si>
  <si>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</si>
  <si>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</si>
  <si>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</si>
  <si>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</si>
  <si>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</si>
  <si>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</si>
  <si>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</si>
  <si>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</si>
  <si>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</si>
  <si>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</si>
  <si>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</si>
  <si>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</si>
  <si>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</si>
  <si>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</si>
  <si>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</si>
  <si>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</si>
  <si>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</si>
  <si>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</si>
  <si>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</si>
  <si>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</si>
  <si>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</si>
  <si>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</si>
  <si>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</si>
  <si>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</si>
  <si>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</si>
  <si>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</si>
  <si>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</si>
  <si>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</si>
  <si>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</si>
  <si>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</si>
  <si>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</si>
  <si>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</si>
  <si>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</si>
  <si>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</si>
  <si>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</si>
  <si>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</si>
  <si>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</si>
  <si>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</si>
  <si>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</si>
  <si>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</si>
  <si>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</si>
  <si>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</si>
  <si>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</si>
  <si>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</si>
  <si>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</si>
  <si>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</si>
  <si>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</si>
  <si>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</si>
  <si>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</si>
  <si>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</si>
  <si>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</si>
  <si>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</si>
  <si>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</si>
  <si>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</si>
  <si>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</si>
  <si>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</si>
  <si>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</si>
  <si>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</si>
  <si>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</si>
  <si>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</si>
  <si>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</si>
  <si>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</si>
  <si>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</si>
  <si>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</si>
  <si>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</si>
  <si>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</si>
  <si>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</si>
  <si>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</si>
  <si>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</si>
  <si>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</si>
  <si>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</si>
  <si>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</si>
  <si>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</si>
  <si>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</si>
  <si>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</si>
  <si>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</si>
  <si>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</si>
  <si>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</si>
  <si>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</si>
  <si>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</si>
  <si>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</si>
  <si>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</si>
  <si>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</si>
  <si>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</si>
  <si>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</si>
  <si>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</si>
  <si>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</si>
  <si>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</si>
  <si>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</si>
  <si>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</si>
  <si>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</si>
  <si>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</si>
  <si>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</si>
  <si>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</si>
  <si>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</si>
  <si>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</si>
  <si>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</si>
  <si>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</si>
  <si>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</si>
  <si>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</si>
  <si>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</si>
  <si>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</si>
  <si>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</si>
  <si>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</si>
  <si>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</si>
  <si>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</si>
  <si>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</si>
  <si>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</si>
  <si>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</si>
  <si>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</si>
  <si>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</si>
  <si>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</si>
  <si>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</si>
  <si>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</si>
  <si>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</si>
  <si>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</si>
  <si>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</si>
  <si>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</si>
  <si>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</si>
  <si>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</si>
  <si>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</si>
  <si>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</si>
  <si>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</si>
  <si>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</si>
  <si>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</si>
  <si>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</si>
  <si>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</si>
  <si>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</si>
  <si>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</si>
  <si>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</si>
  <si>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</si>
  <si>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</si>
  <si>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</si>
  <si>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</si>
  <si>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</si>
  <si>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</si>
  <si>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</si>
  <si>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</si>
  <si>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</si>
  <si>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</si>
  <si>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</si>
  <si>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</si>
  <si>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</si>
  <si>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</si>
  <si>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</si>
  <si>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</si>
  <si>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</si>
  <si>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</si>
  <si>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</si>
  <si>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</si>
  <si>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</si>
  <si>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</si>
  <si>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</si>
  <si>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</si>
  <si>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</si>
  <si>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</si>
  <si>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</si>
  <si>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</si>
  <si>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</si>
  <si>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</si>
  <si>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</si>
  <si>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</si>
  <si>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</si>
  <si>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</si>
  <si>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</si>
  <si>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</si>
  <si>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</si>
  <si>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</si>
  <si>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</si>
  <si>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</si>
  <si>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</si>
  <si>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</si>
  <si>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</si>
  <si>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</si>
  <si>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</si>
  <si>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</si>
  <si>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</si>
  <si>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</si>
  <si>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</si>
  <si>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</si>
  <si>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</si>
  <si>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</si>
  <si>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</si>
  <si>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</si>
  <si>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</si>
  <si>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</si>
  <si>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</si>
  <si>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</si>
  <si>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</si>
  <si>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</si>
  <si>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</si>
  <si>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</si>
  <si>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</si>
  <si>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</si>
  <si>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</si>
  <si>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</si>
  <si>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</si>
  <si>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</si>
  <si>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</si>
  <si>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</si>
  <si>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</si>
  <si>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</si>
  <si>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</si>
  <si>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</si>
  <si>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</si>
  <si>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</si>
  <si>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</si>
  <si>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</si>
  <si>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</si>
  <si>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</si>
  <si>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</si>
  <si>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</si>
  <si>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</si>
  <si>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</si>
  <si>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</si>
  <si>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</si>
  <si>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</si>
  <si>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</si>
  <si>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</si>
  <si>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</si>
  <si>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</si>
  <si>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</si>
  <si>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</si>
  <si>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</si>
  <si>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</si>
  <si>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</si>
  <si>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</si>
  <si>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</si>
  <si>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</si>
  <si>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</si>
  <si>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</si>
  <si>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</si>
  <si>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</si>
  <si>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</si>
  <si>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</si>
  <si>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</si>
  <si>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</si>
  <si>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</si>
  <si>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</si>
  <si>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</si>
  <si>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</si>
  <si>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</si>
  <si>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</si>
  <si>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</si>
  <si>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</si>
  <si>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</si>
  <si>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</si>
  <si>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</si>
  <si>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</si>
  <si>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</si>
  <si>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</si>
  <si>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</si>
  <si>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</si>
  <si>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</si>
  <si>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</si>
  <si>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</si>
  <si>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</si>
  <si>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</si>
  <si>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</si>
  <si>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</si>
  <si>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</si>
  <si>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</si>
  <si>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</si>
  <si>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</si>
  <si>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</si>
  <si>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</si>
  <si>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</si>
  <si>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</si>
  <si>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</si>
  <si>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</si>
  <si>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</si>
  <si>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</si>
  <si>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</si>
  <si>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</si>
  <si>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</si>
  <si>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</si>
  <si>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</si>
  <si>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</si>
  <si>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</si>
  <si>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</si>
  <si>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</si>
  <si>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</si>
  <si>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</si>
  <si>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</si>
  <si>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</si>
  <si>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</si>
  <si>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</si>
  <si>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</si>
  <si>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</si>
  <si>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</si>
  <si>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</si>
  <si>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</si>
  <si>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</si>
  <si>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</si>
  <si>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</si>
  <si>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</si>
  <si>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</si>
  <si>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</si>
  <si>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</si>
  <si>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</si>
  <si>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</si>
  <si>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</si>
  <si>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</si>
  <si>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</si>
  <si>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</si>
  <si>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</si>
  <si>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</si>
  <si>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</si>
  <si>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</si>
  <si>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</si>
  <si>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</si>
  <si>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</si>
  <si>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</si>
  <si>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</si>
  <si>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</si>
  <si>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</si>
  <si>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</si>
  <si>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</si>
  <si>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</si>
  <si>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</si>
  <si>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</si>
  <si>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</si>
  <si>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</si>
  <si>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</si>
  <si>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</si>
  <si>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</si>
  <si>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</si>
  <si>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</si>
  <si>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</si>
  <si>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</si>
  <si>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</si>
  <si>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</si>
  <si>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</si>
  <si>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</si>
  <si>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</si>
  <si>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</si>
  <si>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</si>
  <si>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</si>
  <si>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</si>
  <si>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</si>
  <si>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</si>
  <si>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</si>
  <si>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</si>
  <si>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</si>
  <si>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</si>
  <si>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</si>
  <si>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</si>
  <si>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</si>
  <si>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</si>
  <si>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</si>
  <si>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</si>
  <si>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</si>
  <si>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</si>
  <si>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</si>
  <si>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</si>
  <si>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</si>
  <si>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</si>
  <si>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</si>
  <si>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</si>
  <si>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</si>
  <si>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</si>
  <si>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</si>
  <si>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</si>
  <si>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</si>
  <si>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</si>
  <si>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</si>
  <si>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</si>
  <si>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</si>
  <si>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</si>
  <si>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</si>
  <si>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</si>
  <si>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</si>
  <si>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</si>
  <si>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</si>
  <si>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</si>
  <si>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</si>
  <si>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</si>
  <si>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</si>
  <si>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</si>
  <si>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</si>
  <si>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</si>
  <si>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</si>
  <si>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</si>
  <si>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</si>
  <si>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</si>
  <si>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</si>
  <si>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</si>
  <si>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</si>
  <si>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</si>
  <si>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</si>
  <si>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</si>
  <si>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</si>
  <si>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</si>
  <si>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</si>
  <si>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</si>
  <si>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</si>
  <si>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</si>
  <si>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</si>
  <si>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</si>
  <si>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</si>
  <si>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</si>
  <si>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</si>
  <si>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</si>
  <si>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</si>
  <si>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</si>
  <si>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</si>
  <si>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</si>
  <si>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</si>
  <si>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</si>
  <si>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</si>
  <si>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</si>
  <si>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</si>
  <si>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</si>
  <si>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</si>
  <si>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</si>
  <si>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</si>
  <si>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</si>
  <si>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</si>
  <si>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</si>
  <si>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</si>
  <si>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</si>
  <si>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</si>
  <si>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</si>
  <si>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</si>
  <si>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</si>
  <si>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</si>
  <si>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</si>
  <si>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</si>
  <si>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</si>
  <si>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</si>
  <si>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</si>
  <si>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</si>
  <si>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</si>
  <si>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</si>
  <si>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</si>
  <si>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</si>
  <si>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</si>
  <si>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</si>
  <si>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</si>
  <si>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</si>
  <si>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</si>
  <si>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</si>
  <si>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</si>
  <si>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</si>
  <si>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</si>
  <si>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</si>
  <si>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</si>
  <si>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</si>
  <si>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</si>
  <si>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</si>
  <si>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</si>
  <si>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</si>
  <si>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</si>
  <si>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</si>
  <si>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</si>
  <si>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</si>
  <si>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</si>
  <si>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</si>
  <si>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</si>
  <si>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</si>
  <si>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</si>
  <si>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</si>
  <si>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</si>
  <si>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</si>
  <si>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</si>
  <si>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</si>
  <si>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</si>
  <si>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</si>
  <si>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</si>
  <si>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</si>
  <si>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</si>
  <si>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</si>
  <si>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</si>
  <si>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</si>
  <si>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</si>
  <si>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</si>
  <si>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</si>
  <si>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</si>
  <si>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</si>
  <si>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</si>
  <si>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</si>
  <si>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</si>
  <si>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</si>
  <si>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</si>
  <si>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</si>
  <si>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</si>
  <si>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</si>
  <si>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</si>
  <si>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</si>
  <si>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</si>
  <si>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</si>
  <si>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</si>
  <si>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</si>
  <si>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</si>
  <si>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</si>
  <si>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</si>
  <si>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</si>
  <si>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</si>
  <si>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</si>
  <si>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</si>
  <si>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</si>
  <si>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</si>
  <si>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</si>
  <si>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</si>
  <si>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</si>
  <si>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</si>
  <si>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</si>
  <si>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</si>
  <si>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</si>
  <si>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</si>
  <si>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</si>
  <si>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</si>
  <si>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</si>
  <si>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</si>
  <si>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</si>
  <si>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</si>
  <si>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</si>
  <si>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</si>
  <si>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</si>
  <si>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</si>
  <si>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</si>
  <si>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</si>
  <si>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</si>
  <si>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</si>
  <si>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</si>
  <si>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</si>
  <si>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</si>
  <si>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</si>
  <si>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</si>
  <si>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</si>
  <si>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</si>
  <si>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</si>
  <si>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</si>
  <si>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</si>
  <si>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</si>
  <si>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</si>
  <si>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</si>
  <si>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</si>
  <si>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</si>
  <si>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</si>
  <si>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</si>
  <si>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</si>
  <si>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</si>
  <si>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</si>
  <si>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</si>
  <si>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</si>
  <si>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</si>
  <si>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</si>
  <si>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</si>
  <si>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</si>
  <si>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</si>
  <si>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</si>
  <si>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</si>
  <si>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</si>
  <si>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</si>
  <si>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</si>
  <si>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</si>
  <si>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</si>
  <si>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</si>
  <si>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</si>
  <si>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</si>
  <si>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</si>
  <si>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</si>
  <si>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</si>
  <si>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</si>
  <si>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</si>
  <si>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</si>
  <si>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</si>
  <si>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</si>
  <si>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</si>
  <si>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</si>
  <si>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</si>
  <si>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</si>
  <si>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</si>
  <si>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</si>
  <si>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</si>
  <si>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</si>
  <si>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</si>
  <si>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</si>
  <si>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</si>
  <si>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</si>
  <si>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</si>
  <si>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</si>
  <si>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</si>
  <si>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</si>
  <si>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</si>
  <si>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</si>
  <si>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</si>
  <si>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</si>
  <si>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</si>
  <si>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</si>
  <si>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</si>
  <si>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</si>
  <si>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</si>
  <si>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</si>
  <si>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</si>
  <si>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</si>
  <si>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</si>
  <si>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</si>
  <si>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</si>
  <si>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</si>
  <si>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</si>
  <si>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</si>
  <si>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</si>
  <si>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</si>
  <si>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</si>
  <si>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</si>
  <si>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</si>
  <si>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</si>
  <si>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</si>
  <si>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</si>
  <si>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</si>
  <si>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</si>
  <si>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</si>
  <si>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</si>
  <si>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</si>
  <si>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</si>
  <si>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</si>
  <si>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</si>
  <si>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</si>
  <si>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</si>
  <si>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</si>
  <si>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</si>
  <si>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</si>
  <si>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</si>
  <si>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</si>
  <si>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</si>
  <si>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</si>
  <si>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</si>
  <si>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</si>
  <si>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</si>
  <si>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</si>
  <si>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</si>
  <si>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</si>
  <si>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</si>
  <si>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</si>
  <si>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</si>
  <si>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</si>
  <si>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</si>
  <si>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</si>
  <si>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</si>
  <si>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</si>
  <si>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</si>
  <si>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</si>
  <si>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</si>
  <si>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</si>
  <si>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</si>
  <si>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</si>
  <si>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</si>
  <si>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</si>
  <si>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</si>
  <si>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</si>
  <si>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</si>
  <si>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</si>
  <si>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</si>
  <si>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</si>
  <si>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</si>
  <si>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</si>
  <si>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</si>
  <si>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</si>
  <si>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</si>
  <si>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</si>
  <si>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</si>
  <si>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</si>
  <si>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</si>
  <si>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</si>
  <si>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</si>
  <si>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</si>
  <si>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</si>
  <si>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</si>
  <si>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</si>
  <si>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</si>
  <si>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</si>
  <si>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</si>
  <si>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</si>
  <si>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</si>
  <si>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</si>
  <si>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</si>
  <si>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</si>
  <si>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</si>
  <si>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</si>
  <si>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</si>
  <si>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</si>
  <si>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</si>
  <si>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</si>
  <si>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</si>
  <si>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</si>
  <si>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</si>
  <si>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</si>
  <si>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</si>
  <si>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</si>
  <si>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</si>
  <si>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</si>
  <si>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</si>
  <si>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</si>
  <si>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</si>
  <si>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</si>
  <si>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</si>
  <si>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</si>
  <si>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</si>
  <si>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</si>
  <si>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</si>
  <si>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</si>
  <si>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</si>
  <si>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</si>
  <si>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</si>
  <si>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</si>
  <si>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</si>
  <si>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</si>
  <si>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</si>
  <si>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</si>
  <si>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</si>
  <si>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</si>
  <si>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</si>
  <si>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</si>
  <si>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</si>
  <si>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</si>
  <si>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</si>
  <si>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</si>
  <si>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</si>
  <si>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</si>
  <si>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</si>
  <si>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</si>
  <si>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</si>
  <si>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</si>
  <si>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</si>
  <si>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</si>
  <si>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</si>
  <si>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</si>
  <si>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</si>
  <si>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</si>
  <si>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</si>
  <si>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</si>
  <si>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</si>
  <si>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</si>
  <si>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</si>
  <si>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</si>
  <si>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</si>
  <si>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</si>
  <si>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</si>
  <si>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</si>
  <si>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</si>
  <si>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</si>
  <si>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</si>
  <si>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</si>
  <si>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</si>
  <si>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</si>
  <si>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</si>
  <si>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</si>
  <si>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</si>
  <si>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</si>
  <si>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</si>
  <si>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</si>
  <si>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</si>
  <si>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</si>
  <si>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</si>
  <si>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</si>
  <si>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</si>
  <si>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</si>
  <si>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</si>
  <si>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</si>
  <si>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</si>
  <si>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</si>
  <si>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</si>
  <si>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</si>
  <si>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</si>
  <si>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</si>
  <si>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</si>
  <si>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</si>
  <si>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</si>
  <si>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</si>
  <si>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</si>
  <si>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</si>
  <si>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</si>
  <si>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</si>
  <si>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</si>
  <si>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</si>
  <si>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</si>
  <si>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</si>
  <si>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</si>
  <si>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</si>
  <si>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</si>
  <si>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</si>
  <si>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</si>
  <si>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</si>
  <si>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</si>
  <si>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</si>
  <si>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</si>
  <si>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</si>
  <si>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</si>
  <si>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</si>
  <si>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</si>
  <si>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</si>
  <si>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</si>
  <si>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</si>
  <si>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</si>
  <si>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</si>
  <si>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</si>
  <si>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</si>
  <si>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</si>
  <si>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</si>
  <si>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</si>
  <si>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</si>
  <si>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</si>
  <si>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</si>
  <si>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</si>
  <si>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</si>
  <si>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</si>
  <si>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</si>
  <si>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</si>
  <si>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</si>
  <si>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</si>
  <si>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</si>
  <si>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</si>
  <si>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</si>
  <si>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</si>
  <si>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</si>
  <si>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</si>
  <si>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</si>
  <si>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</si>
  <si>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</si>
  <si>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</si>
  <si>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</si>
  <si>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</si>
  <si>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</si>
  <si>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</si>
  <si>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</si>
  <si>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</si>
  <si>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</si>
  <si>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</si>
  <si>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</si>
  <si>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</si>
  <si>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</si>
  <si>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</si>
  <si>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</si>
  <si>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</si>
  <si>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</si>
  <si>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</si>
  <si>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</si>
  <si>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</si>
  <si>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</si>
  <si>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</si>
  <si>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</si>
  <si>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</si>
  <si>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</si>
  <si>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</si>
  <si>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</si>
  <si>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</si>
  <si>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</si>
  <si>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</si>
  <si>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</si>
  <si>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</si>
  <si>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</si>
  <si>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</si>
  <si>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</si>
  <si>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</si>
  <si>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</si>
  <si>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</si>
  <si>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</si>
  <si>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</si>
  <si>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</si>
  <si>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</si>
  <si>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</si>
  <si>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</si>
  <si>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</si>
  <si>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</si>
  <si>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</si>
  <si>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</si>
  <si>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</si>
  <si>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</si>
  <si>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</si>
  <si>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</si>
  <si>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</si>
  <si>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</si>
  <si>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</si>
  <si>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</si>
  <si>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</si>
  <si>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</si>
  <si>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</si>
  <si>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</si>
  <si>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</si>
  <si>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</si>
  <si>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</si>
  <si>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</si>
  <si>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</si>
  <si>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</si>
  <si>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</si>
  <si>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</si>
  <si>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</si>
  <si>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</si>
  <si>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</si>
  <si>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</si>
  <si>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</si>
  <si>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</si>
  <si>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</si>
  <si>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</si>
  <si>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</si>
  <si>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</si>
  <si>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</si>
  <si>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</si>
  <si>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</si>
  <si>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</si>
  <si>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</si>
  <si>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</si>
  <si>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</si>
  <si>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</si>
  <si>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</si>
  <si>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</si>
  <si>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</si>
  <si>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</si>
  <si>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</si>
  <si>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</si>
  <si>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</si>
  <si>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</si>
  <si>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</si>
  <si>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</si>
  <si>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</si>
  <si>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</si>
  <si>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</si>
  <si>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</si>
  <si>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</si>
  <si>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</si>
  <si>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</si>
  <si>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</si>
  <si>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</si>
  <si>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</si>
  <si>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</si>
  <si>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</si>
  <si>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</si>
  <si>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</si>
  <si>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</si>
  <si>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</si>
  <si>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</si>
  <si>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</si>
  <si>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</si>
  <si>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</si>
  <si>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</si>
  <si>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</si>
  <si>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</si>
  <si>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</si>
  <si>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</si>
  <si>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</si>
  <si>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</si>
  <si>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</si>
  <si>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</si>
  <si>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</si>
  <si>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</si>
  <si>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</si>
  <si>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</si>
  <si>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</si>
  <si>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</si>
  <si>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</si>
  <si>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</si>
  <si>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</si>
  <si>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</si>
  <si>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</si>
  <si>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</si>
  <si>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</si>
  <si>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</si>
  <si>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</si>
  <si>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</si>
  <si>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</si>
  <si>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</si>
  <si>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</si>
  <si>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</si>
  <si>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</si>
  <si>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</si>
  <si>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</si>
  <si>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</si>
  <si>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</si>
  <si>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</si>
  <si>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</si>
  <si>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</si>
  <si>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</si>
  <si>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</si>
  <si>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</si>
  <si>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</si>
  <si>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</si>
  <si>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</si>
  <si>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</si>
  <si>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</si>
  <si>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</si>
  <si>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</si>
  <si>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</si>
  <si>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</si>
  <si>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</si>
  <si>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</si>
  <si>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</si>
  <si>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</si>
  <si>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</si>
  <si>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</si>
  <si>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</si>
  <si>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</si>
  <si>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</si>
  <si>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</si>
  <si>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</si>
  <si>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</si>
  <si>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</si>
  <si>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</si>
  <si>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</si>
  <si>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</si>
  <si>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</si>
  <si>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</si>
  <si>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</si>
  <si>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</si>
  <si>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</si>
  <si>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</si>
  <si>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</si>
  <si>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</si>
  <si>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</si>
  <si>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</si>
  <si>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</si>
  <si>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</si>
  <si>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</si>
  <si>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</si>
  <si>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</si>
  <si>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</si>
  <si>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</si>
  <si>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</si>
  <si>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</si>
  <si>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</si>
  <si>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</si>
  <si>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</si>
  <si>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</si>
  <si>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</si>
  <si>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</si>
  <si>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</si>
  <si>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</si>
  <si>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</si>
  <si>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</si>
  <si>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</si>
  <si>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</si>
  <si>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</si>
  <si>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</si>
  <si>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</si>
  <si>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</si>
  <si>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</si>
  <si>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</si>
  <si>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</si>
  <si>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</si>
  <si>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</si>
  <si>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</si>
  <si>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</si>
  <si>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</si>
  <si>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</si>
  <si>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</si>
  <si>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</si>
  <si>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</si>
  <si>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</si>
  <si>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</si>
  <si>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</si>
  <si>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</si>
  <si>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</si>
  <si>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</si>
  <si>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</si>
  <si>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</si>
  <si>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</si>
  <si>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</si>
  <si>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</si>
  <si>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</si>
  <si>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</si>
  <si>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</si>
  <si>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</si>
  <si>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</si>
  <si>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</si>
  <si>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</si>
  <si>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</si>
  <si>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</si>
  <si>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</si>
  <si>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</si>
  <si>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</si>
  <si>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</si>
  <si>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</si>
  <si>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</si>
  <si>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</si>
  <si>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</si>
  <si>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</si>
  <si>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</si>
  <si>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</si>
  <si>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</si>
  <si>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</si>
  <si>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</si>
  <si>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</si>
  <si>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</si>
  <si>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</si>
  <si>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</si>
  <si>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</si>
  <si>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</si>
  <si>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</si>
  <si>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</si>
  <si>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</si>
  <si>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</si>
  <si>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</si>
  <si>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</si>
  <si>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</si>
  <si>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</si>
  <si>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</si>
  <si>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</si>
  <si>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</si>
  <si>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</si>
  <si>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</si>
  <si>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</si>
  <si>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</si>
  <si>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</si>
  <si>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</si>
  <si>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</si>
  <si>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</si>
  <si>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</si>
  <si>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</si>
  <si>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</si>
  <si>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</si>
  <si>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</si>
  <si>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</si>
  <si>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</si>
  <si>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</si>
  <si>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</si>
  <si>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</si>
  <si>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</si>
  <si>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</si>
  <si>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</si>
  <si>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</si>
  <si>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</si>
  <si>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</si>
  <si>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</si>
  <si>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</si>
  <si>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</si>
  <si>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</si>
  <si>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</si>
  <si>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</si>
  <si>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</si>
  <si>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</si>
  <si>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</si>
  <si>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</si>
  <si>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</si>
  <si>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</si>
  <si>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</si>
  <si>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</si>
  <si>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</si>
  <si>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</si>
  <si>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</si>
  <si>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</si>
  <si>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</si>
  <si>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</si>
  <si>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</si>
  <si>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</si>
  <si>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</si>
  <si>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</si>
  <si>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</si>
  <si>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</si>
  <si>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</si>
  <si>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</si>
  <si>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</si>
  <si>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</si>
  <si>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</si>
  <si>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</si>
  <si>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</si>
  <si>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</si>
  <si>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</si>
  <si>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</si>
  <si>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</si>
  <si>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</si>
  <si>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</si>
  <si>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</si>
  <si>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</si>
  <si>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</si>
  <si>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</si>
  <si>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</si>
  <si>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</si>
  <si>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</si>
  <si>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</si>
  <si>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</si>
  <si>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</si>
  <si>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</si>
  <si>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</si>
  <si>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</si>
  <si>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</si>
  <si>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</si>
  <si>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</si>
  <si>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</si>
  <si>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</si>
  <si>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</si>
  <si>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</si>
  <si>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</si>
  <si>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</si>
  <si>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</si>
  <si>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</si>
  <si>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</si>
  <si>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</si>
  <si>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</si>
  <si>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</si>
  <si>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</si>
  <si>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</si>
  <si>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</si>
  <si>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</si>
  <si>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</si>
  <si>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</si>
  <si>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</si>
  <si>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</si>
  <si>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</si>
  <si>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</si>
  <si>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</si>
  <si>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</si>
  <si>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</si>
  <si>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</si>
  <si>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</si>
  <si>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</si>
  <si>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</si>
  <si>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</si>
  <si>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</si>
  <si>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</si>
  <si>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</si>
  <si>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</si>
  <si>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</si>
  <si>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</si>
  <si>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</si>
  <si>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</si>
  <si>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</si>
  <si>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</si>
  <si>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</si>
  <si>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</si>
  <si>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</si>
  <si>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</si>
  <si>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</si>
  <si>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</si>
  <si>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</si>
  <si>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</si>
  <si>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</si>
  <si>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</si>
  <si>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</si>
  <si>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2017 y al 31 de diciembre de 2018 (b)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</si>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</sst>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2" t="s">
        <v>829</v>
      </c>
      <c r="B1" s="153"/>
      <c r="C1" s="153"/>
      <c r="D1" s="153"/>
      <c r="E1" s="154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5" t="s">
        <v>3302</v>
      </c>
      <c r="D3" s="155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" right="0.7" top="0.43" bottom="1.1200000000000001" header="0.3" footer="0.3"/>
  <pageSetup paperSize="119" scale="65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236220</xdr:colOff>
                <xdr:row>4</xdr:row>
                <xdr:rowOff>312420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236220</xdr:colOff>
                <xdr:row>6</xdr:row>
                <xdr:rowOff>327660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236220</xdr:colOff>
                <xdr:row>10</xdr:row>
                <xdr:rowOff>312420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236220</xdr:colOff>
                <xdr:row>8</xdr:row>
                <xdr:rowOff>312420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x14ac:dyDescent="0.3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2018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4</v>
      </c>
    </row>
    <row r="16" spans="2:3" x14ac:dyDescent="0.3">
      <c r="C16" s="24" t="s">
        <v>3304</v>
      </c>
    </row>
    <row r="18" spans="4:9" ht="129.6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57.6" x14ac:dyDescent="0.3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3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3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topLeftCell="B1" zoomScaleNormal="100" workbookViewId="0">
      <selection activeCell="F17" sqref="F17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68" t="s">
        <v>545</v>
      </c>
      <c r="B1" s="168"/>
      <c r="C1" s="168"/>
      <c r="D1" s="168"/>
      <c r="E1" s="168"/>
      <c r="F1" s="168"/>
    </row>
    <row r="2" spans="1:6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8"/>
    </row>
    <row r="3" spans="1:6" x14ac:dyDescent="0.3">
      <c r="A3" s="159" t="s">
        <v>117</v>
      </c>
      <c r="B3" s="160"/>
      <c r="C3" s="160"/>
      <c r="D3" s="160"/>
      <c r="E3" s="160"/>
      <c r="F3" s="161"/>
    </row>
    <row r="4" spans="1:6" x14ac:dyDescent="0.3">
      <c r="A4" s="162" t="str">
        <f>PERIODO_INFORME</f>
        <v>Al 31 de diciembre de 2017 y al 31 de diciembre de 2018 (b)</v>
      </c>
      <c r="B4" s="163"/>
      <c r="C4" s="163"/>
      <c r="D4" s="163"/>
      <c r="E4" s="163"/>
      <c r="F4" s="164"/>
    </row>
    <row r="5" spans="1:6" x14ac:dyDescent="0.3">
      <c r="A5" s="165" t="s">
        <v>118</v>
      </c>
      <c r="B5" s="166"/>
      <c r="C5" s="166"/>
      <c r="D5" s="166"/>
      <c r="E5" s="166"/>
      <c r="F5" s="167"/>
    </row>
    <row r="6" spans="1:6" s="3" customFormat="1" ht="28.8" x14ac:dyDescent="0.3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24303822.5</v>
      </c>
      <c r="C9" s="60">
        <f>SUM(C10:C16)</f>
        <v>24690842.149999999</v>
      </c>
      <c r="D9" s="100" t="s">
        <v>54</v>
      </c>
      <c r="E9" s="60">
        <f>SUM(E10:E21)</f>
        <v>7881025.1300000008</v>
      </c>
      <c r="F9" s="60">
        <f>SUM(F10:F18)</f>
        <v>6508218.7000000002</v>
      </c>
    </row>
    <row r="10" spans="1:6" x14ac:dyDescent="0.3">
      <c r="A10" s="96" t="s">
        <v>4</v>
      </c>
      <c r="B10" s="60">
        <v>136647.28</v>
      </c>
      <c r="C10" s="60">
        <v>132630.39999999999</v>
      </c>
      <c r="D10" s="101" t="s">
        <v>55</v>
      </c>
      <c r="E10" s="60">
        <v>36102.71</v>
      </c>
      <c r="F10" s="60">
        <v>18015.150000000001</v>
      </c>
    </row>
    <row r="11" spans="1:6" x14ac:dyDescent="0.3">
      <c r="A11" s="96" t="s">
        <v>5</v>
      </c>
      <c r="B11" s="60">
        <v>24166628.609999999</v>
      </c>
      <c r="C11" s="60">
        <v>24548009.260000002</v>
      </c>
      <c r="D11" s="101" t="s">
        <v>56</v>
      </c>
      <c r="E11" s="60">
        <v>1792935.23</v>
      </c>
      <c r="F11" s="60">
        <v>1017866.31</v>
      </c>
    </row>
    <row r="12" spans="1:6" x14ac:dyDescent="0.3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3">
      <c r="A13" s="96" t="s">
        <v>7</v>
      </c>
      <c r="B13" s="60">
        <v>546.61</v>
      </c>
      <c r="C13" s="60">
        <v>10202.49</v>
      </c>
      <c r="D13" s="101" t="s">
        <v>58</v>
      </c>
      <c r="E13" s="60">
        <v>0</v>
      </c>
      <c r="F13" s="60">
        <v>0</v>
      </c>
    </row>
    <row r="14" spans="1:6" x14ac:dyDescent="0.3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3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3">
      <c r="A16" s="96" t="s">
        <v>10</v>
      </c>
      <c r="B16" s="60">
        <v>0</v>
      </c>
      <c r="C16" s="60">
        <v>0</v>
      </c>
      <c r="D16" s="101" t="s">
        <v>61</v>
      </c>
      <c r="E16" s="60">
        <v>5040831.45</v>
      </c>
      <c r="F16" s="60">
        <v>4481649.54</v>
      </c>
    </row>
    <row r="17" spans="1:6" x14ac:dyDescent="0.3">
      <c r="A17" s="95" t="s">
        <v>11</v>
      </c>
      <c r="B17" s="60">
        <f>B19+B20+B21+B22+B23+B24</f>
        <v>722737.56</v>
      </c>
      <c r="C17" s="60">
        <f>SUM(C18:C24)</f>
        <v>30486.639999999999</v>
      </c>
      <c r="D17" s="101" t="s">
        <v>62</v>
      </c>
      <c r="E17" s="60">
        <v>0</v>
      </c>
      <c r="F17" s="60">
        <v>0</v>
      </c>
    </row>
    <row r="18" spans="1:6" x14ac:dyDescent="0.3">
      <c r="A18" s="97" t="s">
        <v>12</v>
      </c>
      <c r="B18" s="60">
        <v>0</v>
      </c>
      <c r="C18" s="60">
        <v>0</v>
      </c>
      <c r="D18" s="101" t="s">
        <v>63</v>
      </c>
      <c r="E18" s="60">
        <v>1011155.74</v>
      </c>
      <c r="F18" s="60">
        <v>990687.7</v>
      </c>
    </row>
    <row r="19" spans="1:6" x14ac:dyDescent="0.3">
      <c r="A19" s="97" t="s">
        <v>13</v>
      </c>
      <c r="B19" s="60">
        <v>0</v>
      </c>
      <c r="C19" s="60">
        <v>5950.71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3">
      <c r="A20" s="97" t="s">
        <v>14</v>
      </c>
      <c r="B20" s="60">
        <v>132737.56</v>
      </c>
      <c r="C20" s="60">
        <v>24535.93</v>
      </c>
      <c r="D20" s="101" t="s">
        <v>65</v>
      </c>
      <c r="E20" s="60">
        <v>0</v>
      </c>
      <c r="F20" s="60">
        <v>0</v>
      </c>
    </row>
    <row r="21" spans="1:6" x14ac:dyDescent="0.3">
      <c r="A21" s="97" t="s">
        <v>15</v>
      </c>
      <c r="B21" s="60">
        <v>590000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3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3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3">
      <c r="A25" s="95" t="s">
        <v>19</v>
      </c>
      <c r="B25" s="60">
        <f>SUM(B26:B30)</f>
        <v>66739.429999999993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3">
      <c r="A26" s="97" t="s">
        <v>20</v>
      </c>
      <c r="B26" s="60">
        <v>66739.429999999993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3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3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3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3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3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3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3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3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7530.79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7530.79</v>
      </c>
    </row>
    <row r="42" spans="1:6" x14ac:dyDescent="0.3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3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3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B9+B17+B25+B31+B38+B41</f>
        <v>25093299.489999998</v>
      </c>
      <c r="C47" s="61">
        <f>C9+C17+C25+C31+C38+C41</f>
        <v>24721328.789999999</v>
      </c>
      <c r="D47" s="99" t="s">
        <v>91</v>
      </c>
      <c r="E47" s="61">
        <f>E9+E19+E23+E26+E27+E31+E38+E42</f>
        <v>7881025.1300000008</v>
      </c>
      <c r="F47" s="61">
        <f>F9+F19+F23+F26+F27+F31+F38+F42</f>
        <v>6515749.4900000002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3">
      <c r="A51" s="95" t="s">
        <v>42</v>
      </c>
      <c r="B51" s="60">
        <v>70000</v>
      </c>
      <c r="C51" s="60">
        <v>50000</v>
      </c>
      <c r="D51" s="100" t="s">
        <v>94</v>
      </c>
      <c r="E51" s="60">
        <v>0</v>
      </c>
      <c r="F51" s="60">
        <v>0</v>
      </c>
    </row>
    <row r="52" spans="1:6" x14ac:dyDescent="0.3">
      <c r="A52" s="95" t="s">
        <v>43</v>
      </c>
      <c r="B52" s="60">
        <v>78466690.75</v>
      </c>
      <c r="C52" s="60">
        <v>72436176.469999999</v>
      </c>
      <c r="D52" s="100" t="s">
        <v>95</v>
      </c>
      <c r="E52" s="60">
        <v>0</v>
      </c>
      <c r="F52" s="60">
        <v>0</v>
      </c>
    </row>
    <row r="53" spans="1:6" x14ac:dyDescent="0.3">
      <c r="A53" s="95" t="s">
        <v>44</v>
      </c>
      <c r="B53" s="60">
        <v>37000643.270000003</v>
      </c>
      <c r="C53" s="60">
        <v>34142467.520000003</v>
      </c>
      <c r="D53" s="100" t="s">
        <v>96</v>
      </c>
      <c r="E53" s="60">
        <v>0</v>
      </c>
      <c r="F53" s="60">
        <v>0</v>
      </c>
    </row>
    <row r="54" spans="1:6" x14ac:dyDescent="0.3">
      <c r="A54" s="95" t="s">
        <v>45</v>
      </c>
      <c r="B54" s="60">
        <v>19087.8</v>
      </c>
      <c r="C54" s="60">
        <v>19087.8</v>
      </c>
      <c r="D54" s="100" t="s">
        <v>97</v>
      </c>
      <c r="E54" s="60">
        <v>0</v>
      </c>
      <c r="F54" s="60">
        <v>0</v>
      </c>
    </row>
    <row r="55" spans="1:6" x14ac:dyDescent="0.3">
      <c r="A55" s="95" t="s">
        <v>46</v>
      </c>
      <c r="B55" s="60">
        <v>-46611393.280000001</v>
      </c>
      <c r="C55" s="60">
        <v>-42559721.200000003</v>
      </c>
      <c r="D55" s="37" t="s">
        <v>98</v>
      </c>
      <c r="E55" s="60">
        <v>0</v>
      </c>
      <c r="F55" s="60">
        <v>0</v>
      </c>
    </row>
    <row r="56" spans="1:6" x14ac:dyDescent="0.3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3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7881025.1300000008</v>
      </c>
      <c r="F59" s="61">
        <f>F47+F57</f>
        <v>6515749.4900000002</v>
      </c>
    </row>
    <row r="60" spans="1:6" x14ac:dyDescent="0.3">
      <c r="A60" s="55" t="s">
        <v>50</v>
      </c>
      <c r="B60" s="61">
        <f>SUM(B50:B58)</f>
        <v>68945028.540000007</v>
      </c>
      <c r="C60" s="61">
        <f>SUM(C50:C58)</f>
        <v>64088010.590000004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94038328.030000001</v>
      </c>
      <c r="C62" s="61">
        <f>SUM(C47+C60)</f>
        <v>88809339.379999995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3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3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3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6457216.9000000004</v>
      </c>
      <c r="F68" s="77">
        <f>SUM(F69:F73)</f>
        <v>2593503.8900000006</v>
      </c>
    </row>
    <row r="69" spans="1:6" x14ac:dyDescent="0.3">
      <c r="A69" s="12"/>
      <c r="B69" s="54"/>
      <c r="C69" s="54"/>
      <c r="D69" s="103" t="s">
        <v>107</v>
      </c>
      <c r="E69" s="77">
        <v>3863713.01</v>
      </c>
      <c r="F69" s="77">
        <v>-28686831.460000001</v>
      </c>
    </row>
    <row r="70" spans="1:6" x14ac:dyDescent="0.3">
      <c r="A70" s="12"/>
      <c r="B70" s="54"/>
      <c r="C70" s="54"/>
      <c r="D70" s="103" t="s">
        <v>108</v>
      </c>
      <c r="E70" s="77">
        <v>2593503.89</v>
      </c>
      <c r="F70" s="77">
        <v>31280335.350000001</v>
      </c>
    </row>
    <row r="71" spans="1:6" x14ac:dyDescent="0.3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3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3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3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86157302.900000006</v>
      </c>
      <c r="F79" s="61">
        <f>F63+F68+F75</f>
        <v>82293589.890000001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94038328.030000001</v>
      </c>
      <c r="F81" s="61">
        <f>F59+F79</f>
        <v>88809339.379999995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37" right="0.17" top="0.27" bottom="1.0900000000000001" header="0.23" footer="0.2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24303822.5</v>
      </c>
      <c r="Q4" s="18">
        <f>'Formato 1'!C9</f>
        <v>24690842.149999999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136647.28</v>
      </c>
      <c r="Q5" s="18">
        <f>'Formato 1'!C10</f>
        <v>132630.39999999999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24166628.609999999</v>
      </c>
      <c r="Q6" s="18">
        <f>'Formato 1'!C11</f>
        <v>24548009.260000002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546.61</v>
      </c>
      <c r="Q8" s="18">
        <f>'Formato 1'!C13</f>
        <v>10202.49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722737.56</v>
      </c>
      <c r="Q12" s="18">
        <f>'Formato 1'!C17</f>
        <v>30486.639999999999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5950.71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132737.56</v>
      </c>
      <c r="Q15" s="18">
        <f>'Formato 1'!C20</f>
        <v>24535.93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590000</v>
      </c>
      <c r="Q16" s="18">
        <f>'Formato 1'!C21</f>
        <v>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66739.429999999993</v>
      </c>
      <c r="Q20" s="18">
        <f>'Formato 1'!C25</f>
        <v>0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66739.429999999993</v>
      </c>
      <c r="Q21" s="18">
        <f>'Formato 1'!C26</f>
        <v>0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25093299.489999998</v>
      </c>
      <c r="Q42" s="18">
        <f>'Formato 1'!C47</f>
        <v>24721328.789999999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50000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78466690.75</v>
      </c>
      <c r="Q46">
        <f>'Formato 1'!C52</f>
        <v>72436176.469999999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37000643.270000003</v>
      </c>
      <c r="Q47">
        <f>'Formato 1'!C53</f>
        <v>34142467.520000003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-46611393.280000001</v>
      </c>
      <c r="Q49">
        <f>'Formato 1'!C55</f>
        <v>-42559721.200000003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68945028.540000007</v>
      </c>
      <c r="Q53">
        <f>'Formato 1'!C60</f>
        <v>64088010.590000004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94038328.030000001</v>
      </c>
      <c r="Q54">
        <f>'Formato 1'!C62</f>
        <v>88809339.379999995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7881025.1300000008</v>
      </c>
      <c r="Q57">
        <f>'Formato 1'!F9</f>
        <v>6508218.7000000002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36102.71</v>
      </c>
      <c r="Q58">
        <f>'Formato 1'!F10</f>
        <v>18015.150000000001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1792935.23</v>
      </c>
      <c r="Q59">
        <f>'Formato 1'!F11</f>
        <v>1017866.31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5040831.45</v>
      </c>
      <c r="Q64">
        <f>'Formato 1'!F16</f>
        <v>4481649.54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1011155.74</v>
      </c>
      <c r="Q66">
        <f>'Formato 1'!F18</f>
        <v>990687.7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7530.79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7530.79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7881025.1300000008</v>
      </c>
      <c r="Q95">
        <f>'Formato 1'!F47</f>
        <v>6515749.4900000002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7881025.1300000008</v>
      </c>
      <c r="Q104">
        <f>'Formato 1'!F59</f>
        <v>6515749.4900000002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6457216.9000000004</v>
      </c>
      <c r="Q110">
        <f>'Formato 1'!F68</f>
        <v>2593503.8900000006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3863713.01</v>
      </c>
      <c r="Q111">
        <f>'Formato 1'!F69</f>
        <v>-28686831.460000001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2593503.89</v>
      </c>
      <c r="Q112">
        <f>'Formato 1'!F70</f>
        <v>31280335.350000001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86157302.900000006</v>
      </c>
      <c r="Q119">
        <f>'Formato 1'!F79</f>
        <v>82293589.890000001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94038328.030000001</v>
      </c>
      <c r="Q120">
        <f>'Formato 1'!F81</f>
        <v>88809339.379999995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18" sqref="A18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3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x14ac:dyDescent="0.3">
      <c r="A4" s="162" t="str">
        <f>PERIODO_INFORME</f>
        <v>Al 31 de diciembre de 2017 y al 31 de diciembre de 2018 (b)</v>
      </c>
      <c r="B4" s="163"/>
      <c r="C4" s="163"/>
      <c r="D4" s="163"/>
      <c r="E4" s="163"/>
      <c r="F4" s="163"/>
      <c r="G4" s="163"/>
      <c r="H4" s="164"/>
    </row>
    <row r="5" spans="1:9" x14ac:dyDescent="0.3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3.2" x14ac:dyDescent="0.3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3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3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3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3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v>6515749.4900000002</v>
      </c>
      <c r="C18" s="132"/>
      <c r="D18" s="132"/>
      <c r="E18" s="132"/>
      <c r="F18" s="61">
        <v>7881025.1299999999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6515749.4900000002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>F8+F18</f>
        <v>7881025.1299999999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3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3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3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3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3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3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3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3">
      <c r="A37" s="169"/>
      <c r="B37" s="169"/>
      <c r="C37" s="169"/>
      <c r="D37" s="169"/>
      <c r="E37" s="169"/>
      <c r="F37" s="169"/>
      <c r="G37" s="169"/>
      <c r="H37" s="169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3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3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56000000000000005" right="0.33" top="0.74803149606299213" bottom="0.46" header="0.31496062992125984" footer="0.31496062992125984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6515749.4900000002</v>
      </c>
      <c r="Q12" s="18"/>
      <c r="R12" s="18"/>
      <c r="S12" s="18"/>
      <c r="T12" s="18">
        <f>'Formato 2'!F18</f>
        <v>7881025.1299999999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6515749.4900000002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7881025.1299999999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F13" sqref="F13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3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x14ac:dyDescent="0.3">
      <c r="A4" s="162" t="str">
        <f>TRIMESTRE</f>
        <v>Del 1 de enero al 31 de diciembre de 2018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x14ac:dyDescent="0.3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2018 (k)</v>
      </c>
      <c r="J6" s="131" t="str">
        <f>MONTO2</f>
        <v>Monto pagado de la inversión actualizado al 31 de diciembre de 2018 (l)</v>
      </c>
      <c r="K6" s="131" t="str">
        <f>SALDO_PENDIENTE</f>
        <v>Saldo pendiente por pagar de la inversión al 31 de diciembre de 2018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3">
      <c r="A10" s="114" t="s">
        <v>157</v>
      </c>
      <c r="B10" s="112"/>
      <c r="C10" s="112"/>
      <c r="D10" s="112"/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3">
      <c r="A11" s="114" t="s">
        <v>158</v>
      </c>
      <c r="B11" s="112"/>
      <c r="C11" s="112"/>
      <c r="D11" s="112"/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3">
      <c r="A12" s="114" t="s">
        <v>159</v>
      </c>
      <c r="B12" s="112"/>
      <c r="C12" s="112"/>
      <c r="D12" s="112"/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3">
      <c r="A16" s="114" t="s">
        <v>162</v>
      </c>
      <c r="B16" s="112"/>
      <c r="C16" s="112"/>
      <c r="D16" s="112"/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7" si="1">E16-J16</f>
        <v>0</v>
      </c>
    </row>
    <row r="17" spans="1:11" s="24" customFormat="1" x14ac:dyDescent="0.3">
      <c r="A17" s="114" t="s">
        <v>163</v>
      </c>
      <c r="B17" s="112"/>
      <c r="C17" s="112"/>
      <c r="D17" s="112"/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3">
      <c r="A18" s="114" t="s">
        <v>164</v>
      </c>
      <c r="B18" s="112"/>
      <c r="C18" s="112"/>
      <c r="D18" s="112"/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43" bottom="1.1200000000000001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D57" sqref="D57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8"/>
    </row>
    <row r="3" spans="1:11" x14ac:dyDescent="0.3">
      <c r="A3" s="159" t="s">
        <v>166</v>
      </c>
      <c r="B3" s="160"/>
      <c r="C3" s="160"/>
      <c r="D3" s="161"/>
    </row>
    <row r="4" spans="1:11" x14ac:dyDescent="0.3">
      <c r="A4" s="162" t="str">
        <f>TRIMESTRE</f>
        <v>Del 1 de enero al 31 de diciembre de 2018 (b)</v>
      </c>
      <c r="B4" s="163"/>
      <c r="C4" s="163"/>
      <c r="D4" s="164"/>
    </row>
    <row r="5" spans="1:11" x14ac:dyDescent="0.3">
      <c r="A5" s="165" t="s">
        <v>118</v>
      </c>
      <c r="B5" s="166"/>
      <c r="C5" s="166"/>
      <c r="D5" s="167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150">
        <f>SUM(B9:B11)</f>
        <v>121934563</v>
      </c>
      <c r="C8" s="40">
        <f t="shared" ref="C8:D8" si="0">SUM(C9:C11)</f>
        <v>140155581.13</v>
      </c>
      <c r="D8" s="40">
        <f t="shared" si="0"/>
        <v>140155581.13</v>
      </c>
    </row>
    <row r="9" spans="1:11" x14ac:dyDescent="0.3">
      <c r="A9" s="53" t="s">
        <v>169</v>
      </c>
      <c r="B9" s="149">
        <v>108337944</v>
      </c>
      <c r="C9" s="149">
        <v>108337944</v>
      </c>
      <c r="D9" s="149">
        <v>108337944</v>
      </c>
    </row>
    <row r="10" spans="1:11" x14ac:dyDescent="0.3">
      <c r="A10" s="53" t="s">
        <v>170</v>
      </c>
      <c r="B10" s="149">
        <v>0</v>
      </c>
      <c r="C10" s="149">
        <v>0</v>
      </c>
      <c r="D10" s="149">
        <v>0</v>
      </c>
    </row>
    <row r="11" spans="1:11" x14ac:dyDescent="0.3">
      <c r="A11" s="53" t="s">
        <v>171</v>
      </c>
      <c r="B11" s="149">
        <v>13596619</v>
      </c>
      <c r="C11" s="149">
        <v>31817637.129999995</v>
      </c>
      <c r="D11" s="149">
        <v>31817637.129999995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121934563</v>
      </c>
      <c r="C13" s="40">
        <f t="shared" ref="C13:D13" si="1">C14+C15</f>
        <v>122568257.30000001</v>
      </c>
      <c r="D13" s="40">
        <f t="shared" si="1"/>
        <v>122568257.30000001</v>
      </c>
    </row>
    <row r="14" spans="1:11" x14ac:dyDescent="0.3">
      <c r="A14" s="53" t="s">
        <v>172</v>
      </c>
      <c r="B14" s="23">
        <v>121934563</v>
      </c>
      <c r="C14" s="23">
        <v>122568257.30000001</v>
      </c>
      <c r="D14" s="23">
        <v>122568257.30000001</v>
      </c>
    </row>
    <row r="15" spans="1:11" x14ac:dyDescent="0.3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2">C18+C19</f>
        <v>9575314.9899999984</v>
      </c>
      <c r="D17" s="40">
        <f>D18+D19</f>
        <v>9575314.9899999984</v>
      </c>
    </row>
    <row r="18" spans="1:4" x14ac:dyDescent="0.3">
      <c r="A18" s="53" t="s">
        <v>175</v>
      </c>
      <c r="B18" s="119">
        <v>0</v>
      </c>
      <c r="C18" s="23">
        <v>9575314.9899999984</v>
      </c>
      <c r="D18" s="23">
        <v>9575314.9899999984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0</v>
      </c>
      <c r="C21" s="40">
        <f t="shared" ref="C21:D21" si="3">C8-C13+C17</f>
        <v>27162638.819999982</v>
      </c>
      <c r="D21" s="40">
        <f t="shared" si="3"/>
        <v>27162638.819999982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-13596619</v>
      </c>
      <c r="C23" s="40">
        <f t="shared" ref="C23:D23" si="4">C21-C11</f>
        <v>-4654998.3100000136</v>
      </c>
      <c r="D23" s="40">
        <f t="shared" si="4"/>
        <v>-4654998.3100000136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-13596619</v>
      </c>
      <c r="C25" s="40">
        <f t="shared" ref="C25" si="5">C23-C17</f>
        <v>-14230313.300000012</v>
      </c>
      <c r="D25" s="40">
        <f>D23-D17</f>
        <v>-14230313.300000012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3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3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-13596619</v>
      </c>
      <c r="C33" s="61">
        <f t="shared" ref="C33:D33" si="7">C25+C29</f>
        <v>-14230313.300000012</v>
      </c>
      <c r="D33" s="61">
        <f t="shared" si="7"/>
        <v>-14230313.300000012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3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3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3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3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3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108337944</v>
      </c>
      <c r="C48" s="124">
        <f>C9</f>
        <v>108337944</v>
      </c>
      <c r="D48" s="124">
        <f t="shared" ref="D48" si="11">D9</f>
        <v>108337944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3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3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121934563</v>
      </c>
      <c r="C53" s="60">
        <f t="shared" ref="C53:D53" si="13">C14</f>
        <v>122568257.30000001</v>
      </c>
      <c r="D53" s="60">
        <f t="shared" si="13"/>
        <v>122568257.30000001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v>9575314.9899999984</v>
      </c>
      <c r="D55" s="60">
        <v>9575314.9899999984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-13596619</v>
      </c>
      <c r="C57" s="61">
        <f>C48+C49-C53+C55</f>
        <v>-4654998.3100000136</v>
      </c>
      <c r="D57" s="61">
        <f t="shared" ref="D57" si="14">D48+D49-D53+D55</f>
        <v>-4654998.3100000136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-13596619</v>
      </c>
      <c r="C59" s="61">
        <f t="shared" ref="C59:D59" si="15">C57-C49</f>
        <v>-4654998.3100000136</v>
      </c>
      <c r="D59" s="61">
        <f t="shared" si="15"/>
        <v>-4654998.3100000136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6">C10</f>
        <v>0</v>
      </c>
      <c r="D63" s="122">
        <f t="shared" si="16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 x14ac:dyDescent="0.3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3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18">C15</f>
        <v>0</v>
      </c>
      <c r="D68" s="23">
        <f t="shared" si="18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/>
      <c r="D72" s="40"/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121934563</v>
      </c>
      <c r="Q2" s="18">
        <f>'Formato 4'!C8</f>
        <v>140155581.13</v>
      </c>
      <c r="R2" s="18">
        <f>'Formato 4'!D8</f>
        <v>140155581.13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108337944</v>
      </c>
      <c r="Q3" s="18">
        <f>'Formato 4'!C9</f>
        <v>108337944</v>
      </c>
      <c r="R3" s="18">
        <f>'Formato 4'!D9</f>
        <v>108337944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13596619</v>
      </c>
      <c r="Q5" s="18">
        <f>'Formato 4'!C11</f>
        <v>31817637.129999995</v>
      </c>
      <c r="R5" s="18">
        <f>'Formato 4'!D11</f>
        <v>31817637.129999995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121934563</v>
      </c>
      <c r="Q6" s="18">
        <f>'Formato 4'!C13</f>
        <v>122568257.30000001</v>
      </c>
      <c r="R6" s="18">
        <f>'Formato 4'!D13</f>
        <v>122568257.30000001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121934563</v>
      </c>
      <c r="Q7" s="18">
        <f>'Formato 4'!C14</f>
        <v>122568257.30000001</v>
      </c>
      <c r="R7" s="18">
        <f>'Formato 4'!D14</f>
        <v>122568257.30000001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9575314.9899999984</v>
      </c>
      <c r="R9" s="18">
        <f>'Formato 4'!D17</f>
        <v>9575314.9899999984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9575314.9899999984</v>
      </c>
      <c r="R10" s="18">
        <f>'Formato 4'!D18</f>
        <v>9575314.9899999984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27162638.819999982</v>
      </c>
      <c r="R12" s="18">
        <f>'Formato 4'!D21</f>
        <v>27162638.819999982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-13596619</v>
      </c>
      <c r="Q13" s="18">
        <f>'Formato 4'!C23</f>
        <v>-4654998.3100000136</v>
      </c>
      <c r="R13" s="18">
        <f>'Formato 4'!D23</f>
        <v>-4654998.3100000136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-13596619</v>
      </c>
      <c r="Q14" s="18">
        <f>'Formato 4'!C25</f>
        <v>-14230313.300000012</v>
      </c>
      <c r="R14" s="18">
        <f>'Formato 4'!D25</f>
        <v>-14230313.300000012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-13596619</v>
      </c>
      <c r="Q18">
        <f>'Formato 4'!C33</f>
        <v>-14230313.300000012</v>
      </c>
      <c r="R18">
        <f>'Formato 4'!D33</f>
        <v>-14230313.300000012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108337944</v>
      </c>
      <c r="Q26">
        <f>'Formato 4'!C48</f>
        <v>108337944</v>
      </c>
      <c r="R26">
        <f>'Formato 4'!D48</f>
        <v>108337944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121934563</v>
      </c>
      <c r="Q30">
        <f>'Formato 4'!C53</f>
        <v>122568257.30000001</v>
      </c>
      <c r="R30">
        <f>'Formato 4'!D53</f>
        <v>122568257.30000001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9575314.9899999984</v>
      </c>
      <c r="R31">
        <f>'Formato 4'!D55</f>
        <v>9575314.9899999984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view="pageBreakPreview" topLeftCell="A46" zoomScaleNormal="85" zoomScaleSheetLayoutView="100" workbookViewId="0">
      <selection activeCell="F44" sqref="F44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4" t="s">
        <v>206</v>
      </c>
      <c r="B1" s="174"/>
      <c r="C1" s="174"/>
      <c r="D1" s="174"/>
      <c r="E1" s="174"/>
      <c r="F1" s="174"/>
      <c r="G1" s="174"/>
    </row>
    <row r="2" spans="1:8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8" x14ac:dyDescent="0.3">
      <c r="A3" s="159" t="s">
        <v>207</v>
      </c>
      <c r="B3" s="160"/>
      <c r="C3" s="160"/>
      <c r="D3" s="160"/>
      <c r="E3" s="160"/>
      <c r="F3" s="160"/>
      <c r="G3" s="161"/>
    </row>
    <row r="4" spans="1:8" x14ac:dyDescent="0.3">
      <c r="A4" s="162" t="str">
        <f>TRIMESTRE</f>
        <v>Del 1 de enero al 31 de diciembre de 2018 (b)</v>
      </c>
      <c r="B4" s="163"/>
      <c r="C4" s="163"/>
      <c r="D4" s="163"/>
      <c r="E4" s="163"/>
      <c r="F4" s="163"/>
      <c r="G4" s="164"/>
    </row>
    <row r="5" spans="1:8" x14ac:dyDescent="0.3">
      <c r="A5" s="165" t="s">
        <v>118</v>
      </c>
      <c r="B5" s="166"/>
      <c r="C5" s="166"/>
      <c r="D5" s="166"/>
      <c r="E5" s="166"/>
      <c r="F5" s="166"/>
      <c r="G5" s="167"/>
    </row>
    <row r="6" spans="1:8" x14ac:dyDescent="0.3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28.8" x14ac:dyDescent="0.3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3">
      <c r="A12" s="53" t="s">
        <v>219</v>
      </c>
      <c r="B12" s="60">
        <v>5534569.5099999998</v>
      </c>
      <c r="C12" s="60">
        <v>0</v>
      </c>
      <c r="D12" s="60">
        <v>5534569.5099999998</v>
      </c>
      <c r="E12" s="60">
        <v>5204987.5</v>
      </c>
      <c r="F12" s="60">
        <v>5204987.5</v>
      </c>
      <c r="G12" s="60">
        <v>-329582.00999999978</v>
      </c>
    </row>
    <row r="13" spans="1:8" x14ac:dyDescent="0.3">
      <c r="A13" s="53" t="s">
        <v>220</v>
      </c>
      <c r="B13" s="60">
        <v>3663225</v>
      </c>
      <c r="C13" s="60">
        <v>0</v>
      </c>
      <c r="D13" s="60">
        <v>3663225</v>
      </c>
      <c r="E13" s="60">
        <v>5547357.4699999997</v>
      </c>
      <c r="F13" s="60">
        <v>5547357.4699999997</v>
      </c>
      <c r="G13" s="60">
        <v>1884132.4699999997</v>
      </c>
    </row>
    <row r="14" spans="1:8" x14ac:dyDescent="0.3">
      <c r="A14" s="53" t="s">
        <v>221</v>
      </c>
      <c r="B14" s="60">
        <v>4398824.49</v>
      </c>
      <c r="C14" s="60">
        <v>5977395.5800000001</v>
      </c>
      <c r="D14" s="60">
        <v>10376220.07</v>
      </c>
      <c r="E14" s="60">
        <v>8821669.6099999994</v>
      </c>
      <c r="F14" s="60">
        <v>8821669.6099999994</v>
      </c>
      <c r="G14" s="60">
        <v>4422845.1199999992</v>
      </c>
    </row>
    <row r="15" spans="1:8" x14ac:dyDescent="0.3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8" x14ac:dyDescent="0.3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3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3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</row>
    <row r="32" spans="1:7" x14ac:dyDescent="0.3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</row>
    <row r="33" spans="1:8" x14ac:dyDescent="0.3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</row>
    <row r="34" spans="1:8" x14ac:dyDescent="0.3">
      <c r="A34" s="53" t="s">
        <v>240</v>
      </c>
      <c r="B34" s="60">
        <v>108337944.04000001</v>
      </c>
      <c r="C34" s="60">
        <v>0</v>
      </c>
      <c r="D34" s="60">
        <v>108337944.04000001</v>
      </c>
      <c r="E34" s="60">
        <v>108337944.04000001</v>
      </c>
      <c r="F34" s="60">
        <v>108337944.04000001</v>
      </c>
      <c r="G34" s="60">
        <v>0</v>
      </c>
    </row>
    <row r="35" spans="1:8" x14ac:dyDescent="0.3">
      <c r="A35" s="53" t="s">
        <v>241</v>
      </c>
      <c r="B35" s="60">
        <v>0</v>
      </c>
      <c r="C35" s="60">
        <v>2668307.52</v>
      </c>
      <c r="D35" s="60">
        <v>2668307.52</v>
      </c>
      <c r="E35" s="60">
        <v>2668307.52</v>
      </c>
      <c r="F35" s="60">
        <v>2668307.52</v>
      </c>
      <c r="G35" s="60">
        <v>2668307.52</v>
      </c>
    </row>
    <row r="36" spans="1:8" x14ac:dyDescent="0.3">
      <c r="A36" s="63" t="s">
        <v>242</v>
      </c>
      <c r="B36" s="60">
        <v>0</v>
      </c>
      <c r="C36" s="60">
        <v>2668307.52</v>
      </c>
      <c r="D36" s="60">
        <v>2668307.52</v>
      </c>
      <c r="E36" s="60">
        <v>2668307.52</v>
      </c>
      <c r="F36" s="60">
        <v>2668307.52</v>
      </c>
      <c r="G36" s="60">
        <v>2668307.52</v>
      </c>
    </row>
    <row r="37" spans="1:8" x14ac:dyDescent="0.3">
      <c r="A37" s="53" t="s">
        <v>243</v>
      </c>
      <c r="B37" s="60">
        <v>0</v>
      </c>
      <c r="C37" s="60">
        <v>9575314.9899999984</v>
      </c>
      <c r="D37" s="60">
        <v>9575314.9899999984</v>
      </c>
      <c r="E37" s="60">
        <v>9575314.9899999984</v>
      </c>
      <c r="F37" s="60">
        <v>9575314.9899999984</v>
      </c>
      <c r="G37" s="60">
        <v>9575314.9899999984</v>
      </c>
    </row>
    <row r="38" spans="1:8" x14ac:dyDescent="0.3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</row>
    <row r="39" spans="1:8" x14ac:dyDescent="0.3">
      <c r="A39" s="63" t="s">
        <v>245</v>
      </c>
      <c r="B39" s="60">
        <v>0</v>
      </c>
      <c r="C39" s="60">
        <v>9575314.9899999984</v>
      </c>
      <c r="D39" s="60">
        <v>9575314.9899999984</v>
      </c>
      <c r="E39" s="60">
        <v>9575314.9899999984</v>
      </c>
      <c r="F39" s="60">
        <v>9575314.9899999984</v>
      </c>
      <c r="G39" s="60">
        <v>9575314.9899999984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121934563.04000001</v>
      </c>
      <c r="C41" s="61">
        <f t="shared" ref="C41:E41" si="2">SUM(C9,C10,C11,C12,C13,C14,C15,C16,C28,C34,C35,C37)</f>
        <v>18221018.089999996</v>
      </c>
      <c r="D41" s="61">
        <f t="shared" si="2"/>
        <v>140155581.13</v>
      </c>
      <c r="E41" s="61">
        <f t="shared" si="2"/>
        <v>140155581.13</v>
      </c>
      <c r="F41" s="61">
        <f>SUM(F9,F10,F11,F12,F13,F14,F15,F16,F28,F34,F35,F37)</f>
        <v>140155581.13</v>
      </c>
      <c r="G41" s="61">
        <f>SUM(G9,G10,G11,G12,G13,G14,G15,G16,G28,G34,G35,G37)</f>
        <v>18221018.089999996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18221018.089999996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f>SUM(B46:B53)</f>
        <v>0</v>
      </c>
      <c r="C45" s="60">
        <f t="shared" ref="C45:G45" si="3">SUM(C46:C53)</f>
        <v>0</v>
      </c>
      <c r="D45" s="60">
        <f t="shared" si="3"/>
        <v>0</v>
      </c>
      <c r="E45" s="60">
        <f t="shared" si="3"/>
        <v>0</v>
      </c>
      <c r="F45" s="60">
        <f t="shared" si="3"/>
        <v>0</v>
      </c>
      <c r="G45" s="60">
        <f t="shared" si="3"/>
        <v>0</v>
      </c>
    </row>
    <row r="46" spans="1:8" x14ac:dyDescent="0.3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</row>
    <row r="47" spans="1:8" x14ac:dyDescent="0.3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</row>
    <row r="48" spans="1:8" x14ac:dyDescent="0.3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</row>
    <row r="49" spans="1:7" ht="28.8" x14ac:dyDescent="0.3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</row>
    <row r="50" spans="1:7" x14ac:dyDescent="0.3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</row>
    <row r="51" spans="1:7" x14ac:dyDescent="0.3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</row>
    <row r="52" spans="1:7" x14ac:dyDescent="0.3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</row>
    <row r="53" spans="1:7" x14ac:dyDescent="0.3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</row>
    <row r="54" spans="1:7" x14ac:dyDescent="0.3">
      <c r="A54" s="53" t="s">
        <v>257</v>
      </c>
      <c r="B54" s="60">
        <f>SUM(B55:B58)</f>
        <v>0</v>
      </c>
      <c r="C54" s="60">
        <f t="shared" ref="C54:G54" si="4">SUM(C55:C58)</f>
        <v>0</v>
      </c>
      <c r="D54" s="60">
        <f t="shared" si="4"/>
        <v>0</v>
      </c>
      <c r="E54" s="60">
        <f t="shared" si="4"/>
        <v>0</v>
      </c>
      <c r="F54" s="60">
        <f t="shared" si="4"/>
        <v>0</v>
      </c>
      <c r="G54" s="60">
        <f t="shared" si="4"/>
        <v>0</v>
      </c>
    </row>
    <row r="55" spans="1:7" x14ac:dyDescent="0.3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</row>
    <row r="56" spans="1:7" x14ac:dyDescent="0.3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</row>
    <row r="57" spans="1:7" x14ac:dyDescent="0.3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</row>
    <row r="58" spans="1:7" x14ac:dyDescent="0.3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</row>
    <row r="59" spans="1:7" x14ac:dyDescent="0.3">
      <c r="A59" s="53" t="s">
        <v>262</v>
      </c>
      <c r="B59" s="60">
        <f>SUM(B60:B61)</f>
        <v>0</v>
      </c>
      <c r="C59" s="60">
        <f t="shared" ref="C59:G59" si="5">SUM(C60:C61)</f>
        <v>0</v>
      </c>
      <c r="D59" s="60">
        <f t="shared" si="5"/>
        <v>0</v>
      </c>
      <c r="E59" s="60">
        <f t="shared" si="5"/>
        <v>0</v>
      </c>
      <c r="F59" s="60">
        <f t="shared" si="5"/>
        <v>0</v>
      </c>
      <c r="G59" s="60">
        <f t="shared" si="5"/>
        <v>0</v>
      </c>
    </row>
    <row r="60" spans="1:7" x14ac:dyDescent="0.3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</row>
    <row r="61" spans="1:7" x14ac:dyDescent="0.3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</row>
    <row r="62" spans="1:7" x14ac:dyDescent="0.3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</row>
    <row r="63" spans="1:7" x14ac:dyDescent="0.3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6">C45+C54+C59+C62+C63</f>
        <v>0</v>
      </c>
      <c r="D65" s="61">
        <f t="shared" si="6"/>
        <v>0</v>
      </c>
      <c r="E65" s="61">
        <f t="shared" si="6"/>
        <v>0</v>
      </c>
      <c r="F65" s="61">
        <f t="shared" si="6"/>
        <v>0</v>
      </c>
      <c r="G65" s="61">
        <f t="shared" si="6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1</v>
      </c>
      <c r="C67" s="61">
        <f t="shared" ref="C67:G67" si="7">C68</f>
        <v>1</v>
      </c>
      <c r="D67" s="61">
        <f t="shared" si="7"/>
        <v>1</v>
      </c>
      <c r="E67" s="61">
        <f t="shared" si="7"/>
        <v>1</v>
      </c>
      <c r="F67" s="61">
        <f t="shared" si="7"/>
        <v>3</v>
      </c>
      <c r="G67" s="61">
        <f t="shared" si="7"/>
        <v>2</v>
      </c>
    </row>
    <row r="68" spans="1:7" x14ac:dyDescent="0.3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121934564.04000001</v>
      </c>
      <c r="C70" s="61">
        <f t="shared" ref="C70:G70" si="8">C41+C65+C67</f>
        <v>18221019.089999996</v>
      </c>
      <c r="D70" s="61">
        <f t="shared" si="8"/>
        <v>140155582.13</v>
      </c>
      <c r="E70" s="61">
        <f t="shared" si="8"/>
        <v>140155582.13</v>
      </c>
      <c r="F70" s="61">
        <f t="shared" si="8"/>
        <v>140155584.13</v>
      </c>
      <c r="G70" s="61">
        <f t="shared" si="8"/>
        <v>18221020.089999996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</row>
    <row r="74" spans="1:7" x14ac:dyDescent="0.3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3">
      <c r="A75" s="120" t="s">
        <v>274</v>
      </c>
      <c r="B75" s="61">
        <f>B73+B74</f>
        <v>0</v>
      </c>
      <c r="C75" s="61">
        <f t="shared" ref="C75:G75" si="9">C73+C74</f>
        <v>0</v>
      </c>
      <c r="D75" s="61">
        <f t="shared" si="9"/>
        <v>0</v>
      </c>
      <c r="E75" s="61">
        <f t="shared" si="9"/>
        <v>0</v>
      </c>
      <c r="F75" s="61">
        <f t="shared" si="9"/>
        <v>0</v>
      </c>
      <c r="G75" s="61">
        <f t="shared" si="9"/>
        <v>0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61" right="0.70866141732283461" top="0.74803149606299213" bottom="1.08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5534569.5099999998</v>
      </c>
      <c r="Q6" s="18">
        <f>'Formato 5'!C12</f>
        <v>0</v>
      </c>
      <c r="R6" s="18">
        <f>'Formato 5'!D12</f>
        <v>5534569.5099999998</v>
      </c>
      <c r="S6" s="18">
        <f>'Formato 5'!E12</f>
        <v>5204987.5</v>
      </c>
      <c r="T6" s="18">
        <f>'Formato 5'!F12</f>
        <v>5204987.5</v>
      </c>
      <c r="U6" s="18">
        <f>'Formato 5'!G12</f>
        <v>-329582.00999999978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3663225</v>
      </c>
      <c r="Q7" s="18">
        <f>'Formato 5'!C13</f>
        <v>0</v>
      </c>
      <c r="R7" s="18">
        <f>'Formato 5'!D13</f>
        <v>3663225</v>
      </c>
      <c r="S7" s="18">
        <f>'Formato 5'!E13</f>
        <v>5547357.4699999997</v>
      </c>
      <c r="T7" s="18">
        <f>'Formato 5'!F13</f>
        <v>5547357.4699999997</v>
      </c>
      <c r="U7" s="18">
        <f>'Formato 5'!G13</f>
        <v>1884132.4699999997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4398824.49</v>
      </c>
      <c r="Q8" s="18">
        <f>'Formato 5'!C14</f>
        <v>5977395.5800000001</v>
      </c>
      <c r="R8" s="18">
        <f>'Formato 5'!D14</f>
        <v>10376220.07</v>
      </c>
      <c r="S8" s="18">
        <f>'Formato 5'!E14</f>
        <v>8821669.6099999994</v>
      </c>
      <c r="T8" s="18">
        <f>'Formato 5'!F14</f>
        <v>8821669.6099999994</v>
      </c>
      <c r="U8" s="18">
        <f>'Formato 5'!G14</f>
        <v>4422845.1199999992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108337944.04000001</v>
      </c>
      <c r="Q28" s="18">
        <f>'Formato 5'!C34</f>
        <v>0</v>
      </c>
      <c r="R28" s="18">
        <f>'Formato 5'!D34</f>
        <v>108337944.04000001</v>
      </c>
      <c r="S28" s="18">
        <f>'Formato 5'!E34</f>
        <v>108337944.04000001</v>
      </c>
      <c r="T28" s="18">
        <f>'Formato 5'!F34</f>
        <v>108337944.04000001</v>
      </c>
      <c r="U28" s="18">
        <f>'Formato 5'!G34</f>
        <v>0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2668307.52</v>
      </c>
      <c r="R29" s="18">
        <f>'Formato 5'!D35</f>
        <v>2668307.52</v>
      </c>
      <c r="S29" s="18">
        <f>'Formato 5'!E35</f>
        <v>2668307.52</v>
      </c>
      <c r="T29" s="18">
        <f>'Formato 5'!F35</f>
        <v>2668307.52</v>
      </c>
      <c r="U29" s="18">
        <f>'Formato 5'!G35</f>
        <v>2668307.52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2668307.52</v>
      </c>
      <c r="R30" s="18">
        <f>'Formato 5'!D36</f>
        <v>2668307.52</v>
      </c>
      <c r="S30" s="18">
        <f>'Formato 5'!E36</f>
        <v>2668307.52</v>
      </c>
      <c r="T30" s="18">
        <f>'Formato 5'!F36</f>
        <v>2668307.52</v>
      </c>
      <c r="U30" s="18">
        <f>'Formato 5'!G36</f>
        <v>2668307.52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9575314.9899999984</v>
      </c>
      <c r="R31" s="18">
        <f>'Formato 5'!D37</f>
        <v>9575314.9899999984</v>
      </c>
      <c r="S31" s="18">
        <f>'Formato 5'!E37</f>
        <v>9575314.9899999984</v>
      </c>
      <c r="T31" s="18">
        <f>'Formato 5'!F37</f>
        <v>9575314.9899999984</v>
      </c>
      <c r="U31" s="18">
        <f>'Formato 5'!G37</f>
        <v>9575314.9899999984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9575314.9899999984</v>
      </c>
      <c r="R33" s="18">
        <f>'Formato 5'!D39</f>
        <v>9575314.9899999984</v>
      </c>
      <c r="S33" s="18">
        <f>'Formato 5'!E39</f>
        <v>9575314.9899999984</v>
      </c>
      <c r="T33" s="18">
        <f>'Formato 5'!F39</f>
        <v>9575314.9899999984</v>
      </c>
      <c r="U33" s="18">
        <f>'Formato 5'!G39</f>
        <v>9575314.9899999984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121934563.04000001</v>
      </c>
      <c r="Q34">
        <f>'Formato 5'!C41</f>
        <v>18221018.089999996</v>
      </c>
      <c r="R34">
        <f>'Formato 5'!D41</f>
        <v>140155581.13</v>
      </c>
      <c r="S34">
        <f>'Formato 5'!E41</f>
        <v>140155581.13</v>
      </c>
      <c r="T34">
        <f>'Formato 5'!F41</f>
        <v>140155581.13</v>
      </c>
      <c r="U34">
        <f>'Formato 5'!G41</f>
        <v>18221018.089999996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18221018.089999996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topLeftCell="A139" zoomScale="115" zoomScaleNormal="115" zoomScalePageLayoutView="90" workbookViewId="0">
      <selection activeCell="C84" sqref="C84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5" t="s">
        <v>3285</v>
      </c>
      <c r="B1" s="174"/>
      <c r="C1" s="174"/>
      <c r="D1" s="174"/>
      <c r="E1" s="174"/>
      <c r="F1" s="174"/>
      <c r="G1" s="174"/>
    </row>
    <row r="2" spans="1:7" x14ac:dyDescent="0.3">
      <c r="A2" s="178" t="str">
        <f>ENTE_PUBLICO_A</f>
        <v>Sistema para el Desarrollo Integral de la Familia en el Municipio de Leon Guanajuato, Gobierno del Estado de Guanajuato (a)</v>
      </c>
      <c r="B2" s="178"/>
      <c r="C2" s="178"/>
      <c r="D2" s="178"/>
      <c r="E2" s="178"/>
      <c r="F2" s="178"/>
      <c r="G2" s="178"/>
    </row>
    <row r="3" spans="1:7" x14ac:dyDescent="0.3">
      <c r="A3" s="179" t="s">
        <v>277</v>
      </c>
      <c r="B3" s="179"/>
      <c r="C3" s="179"/>
      <c r="D3" s="179"/>
      <c r="E3" s="179"/>
      <c r="F3" s="179"/>
      <c r="G3" s="179"/>
    </row>
    <row r="4" spans="1:7" x14ac:dyDescent="0.3">
      <c r="A4" s="179" t="s">
        <v>278</v>
      </c>
      <c r="B4" s="179"/>
      <c r="C4" s="179"/>
      <c r="D4" s="179"/>
      <c r="E4" s="179"/>
      <c r="F4" s="179"/>
      <c r="G4" s="179"/>
    </row>
    <row r="5" spans="1:7" x14ac:dyDescent="0.3">
      <c r="A5" s="180" t="str">
        <f>TRIMESTRE</f>
        <v>Del 1 de enero al 31 de diciembre de 2018 (b)</v>
      </c>
      <c r="B5" s="180"/>
      <c r="C5" s="180"/>
      <c r="D5" s="180"/>
      <c r="E5" s="180"/>
      <c r="F5" s="180"/>
      <c r="G5" s="180"/>
    </row>
    <row r="6" spans="1:7" x14ac:dyDescent="0.3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3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28.8" x14ac:dyDescent="0.3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x14ac:dyDescent="0.3">
      <c r="A9" s="82" t="s">
        <v>285</v>
      </c>
      <c r="B9" s="79">
        <f>SUM(B10,B18,B28,B38,B48,B58,B62,B71,B75)</f>
        <v>121934563.02000001</v>
      </c>
      <c r="C9" s="79">
        <f t="shared" ref="C9:G9" si="0">SUM(C10,C18,C28,C38,C48,C58,C62,C71,C75)</f>
        <v>6414065.1000000071</v>
      </c>
      <c r="D9" s="79">
        <f t="shared" si="0"/>
        <v>128348628.12000002</v>
      </c>
      <c r="E9" s="79">
        <f t="shared" si="0"/>
        <v>120678325.24000002</v>
      </c>
      <c r="F9" s="79">
        <f t="shared" si="0"/>
        <v>118355617.12000003</v>
      </c>
      <c r="G9" s="79">
        <f t="shared" si="0"/>
        <v>7670302.8799999915</v>
      </c>
    </row>
    <row r="10" spans="1:7" x14ac:dyDescent="0.3">
      <c r="A10" s="83" t="s">
        <v>286</v>
      </c>
      <c r="B10" s="80">
        <v>97675746.180000007</v>
      </c>
      <c r="C10" s="80">
        <v>-936362.34999999404</v>
      </c>
      <c r="D10" s="80">
        <v>96739383.830000013</v>
      </c>
      <c r="E10" s="80">
        <v>91511564.190000013</v>
      </c>
      <c r="F10" s="80">
        <v>91511564.190000013</v>
      </c>
      <c r="G10" s="80">
        <v>5227819.6399999894</v>
      </c>
    </row>
    <row r="11" spans="1:7" x14ac:dyDescent="0.3">
      <c r="A11" s="84" t="s">
        <v>287</v>
      </c>
      <c r="B11" s="80">
        <v>61998660.380000003</v>
      </c>
      <c r="C11" s="80">
        <v>97856.569999992847</v>
      </c>
      <c r="D11" s="80">
        <v>62096516.949999996</v>
      </c>
      <c r="E11" s="80">
        <v>60749821.060000002</v>
      </c>
      <c r="F11" s="80">
        <v>60749821.060000002</v>
      </c>
      <c r="G11" s="80">
        <v>1346695.8899999931</v>
      </c>
    </row>
    <row r="12" spans="1:7" x14ac:dyDescent="0.3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3">
      <c r="A13" s="84" t="s">
        <v>289</v>
      </c>
      <c r="B13" s="80">
        <v>8907794.0999999996</v>
      </c>
      <c r="C13" s="80">
        <v>119089.3200000003</v>
      </c>
      <c r="D13" s="80">
        <v>9026883.4199999999</v>
      </c>
      <c r="E13" s="80">
        <v>8642622.3900000025</v>
      </c>
      <c r="F13" s="80">
        <v>8642622.3900000025</v>
      </c>
      <c r="G13" s="80">
        <v>384261.02999999747</v>
      </c>
    </row>
    <row r="14" spans="1:7" x14ac:dyDescent="0.3">
      <c r="A14" s="84" t="s">
        <v>290</v>
      </c>
      <c r="B14" s="80">
        <v>15857653.67</v>
      </c>
      <c r="C14" s="80">
        <v>-1037622.3199999984</v>
      </c>
      <c r="D14" s="80">
        <v>14820031.350000001</v>
      </c>
      <c r="E14" s="80">
        <v>14063455.92</v>
      </c>
      <c r="F14" s="80">
        <v>14063455.92</v>
      </c>
      <c r="G14" s="80">
        <v>756575.43000000156</v>
      </c>
    </row>
    <row r="15" spans="1:7" x14ac:dyDescent="0.3">
      <c r="A15" s="84" t="s">
        <v>291</v>
      </c>
      <c r="B15" s="80">
        <v>10911638.030000001</v>
      </c>
      <c r="C15" s="80">
        <v>-115685.92000000179</v>
      </c>
      <c r="D15" s="80">
        <v>10795952.109999999</v>
      </c>
      <c r="E15" s="80">
        <v>8055664.8200000022</v>
      </c>
      <c r="F15" s="80">
        <v>8055664.8200000022</v>
      </c>
      <c r="G15" s="80">
        <v>2740287.2899999972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3">
      <c r="A18" s="83" t="s">
        <v>294</v>
      </c>
      <c r="B18" s="80">
        <f>SUM(B19:B27)</f>
        <v>4745193.1900000004</v>
      </c>
      <c r="C18" s="80">
        <f t="shared" ref="C18:F18" si="1">SUM(C19:C27)</f>
        <v>-40758.279999999853</v>
      </c>
      <c r="D18" s="80">
        <f t="shared" si="1"/>
        <v>4704434.91</v>
      </c>
      <c r="E18" s="80">
        <f t="shared" si="1"/>
        <v>4412229.2799999993</v>
      </c>
      <c r="F18" s="80">
        <f t="shared" si="1"/>
        <v>4299418.7899999991</v>
      </c>
      <c r="G18" s="80">
        <f>SUM(G19:G27)</f>
        <v>292205.63000000152</v>
      </c>
    </row>
    <row r="19" spans="1:7" x14ac:dyDescent="0.3">
      <c r="A19" s="84" t="s">
        <v>295</v>
      </c>
      <c r="B19" s="80">
        <v>1079500.1800000002</v>
      </c>
      <c r="C19" s="80">
        <v>212443.54000000004</v>
      </c>
      <c r="D19" s="80">
        <v>1291943.7200000002</v>
      </c>
      <c r="E19" s="80">
        <v>1259971.0499999989</v>
      </c>
      <c r="F19" s="80">
        <v>1226986.919999999</v>
      </c>
      <c r="G19" s="80">
        <v>31972.670000001322</v>
      </c>
    </row>
    <row r="20" spans="1:7" x14ac:dyDescent="0.3">
      <c r="A20" s="84" t="s">
        <v>296</v>
      </c>
      <c r="B20" s="80">
        <v>1032187.34</v>
      </c>
      <c r="C20" s="80">
        <v>-245640.40000000002</v>
      </c>
      <c r="D20" s="80">
        <v>786546.94</v>
      </c>
      <c r="E20" s="80">
        <v>652277.17999999993</v>
      </c>
      <c r="F20" s="80">
        <v>642409.68000000005</v>
      </c>
      <c r="G20" s="80">
        <v>134269.76000000001</v>
      </c>
    </row>
    <row r="21" spans="1:7" x14ac:dyDescent="0.3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3">
      <c r="A22" s="84" t="s">
        <v>298</v>
      </c>
      <c r="B22" s="80">
        <v>700231.33</v>
      </c>
      <c r="C22" s="80">
        <v>147185.57000000041</v>
      </c>
      <c r="D22" s="80">
        <v>847416.90000000037</v>
      </c>
      <c r="E22" s="80">
        <v>778739.65000000037</v>
      </c>
      <c r="F22" s="80">
        <v>748884.80000000028</v>
      </c>
      <c r="G22" s="80">
        <v>68677.25</v>
      </c>
    </row>
    <row r="23" spans="1:7" x14ac:dyDescent="0.3">
      <c r="A23" s="84" t="s">
        <v>299</v>
      </c>
      <c r="B23" s="80">
        <v>156999.58999999997</v>
      </c>
      <c r="C23" s="80">
        <v>-7161.7999999999593</v>
      </c>
      <c r="D23" s="80">
        <v>149837.79</v>
      </c>
      <c r="E23" s="80">
        <v>146524.70000000001</v>
      </c>
      <c r="F23" s="80">
        <v>146308.70000000001</v>
      </c>
      <c r="G23" s="80">
        <v>3313.0899999999965</v>
      </c>
    </row>
    <row r="24" spans="1:7" x14ac:dyDescent="0.3">
      <c r="A24" s="84" t="s">
        <v>300</v>
      </c>
      <c r="B24" s="80">
        <v>1467641.44</v>
      </c>
      <c r="C24" s="80">
        <v>-63384.360000000335</v>
      </c>
      <c r="D24" s="80">
        <v>1404257.0799999996</v>
      </c>
      <c r="E24" s="80">
        <v>1371837.3799999994</v>
      </c>
      <c r="F24" s="80">
        <v>1342633.7899999993</v>
      </c>
      <c r="G24" s="80">
        <v>32419.700000000186</v>
      </c>
    </row>
    <row r="25" spans="1:7" x14ac:dyDescent="0.3">
      <c r="A25" s="84" t="s">
        <v>301</v>
      </c>
      <c r="B25" s="80">
        <v>57486.489999999991</v>
      </c>
      <c r="C25" s="80">
        <v>-44581.879999999976</v>
      </c>
      <c r="D25" s="80">
        <v>12904.610000000015</v>
      </c>
      <c r="E25" s="80">
        <v>10728.920000000013</v>
      </c>
      <c r="F25" s="80">
        <v>10728.920000000013</v>
      </c>
      <c r="G25" s="80">
        <v>2175.6900000000023</v>
      </c>
    </row>
    <row r="26" spans="1:7" x14ac:dyDescent="0.3">
      <c r="A26" s="84" t="s">
        <v>302</v>
      </c>
      <c r="B26" s="80"/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3">
      <c r="A27" s="84" t="s">
        <v>303</v>
      </c>
      <c r="B27" s="80">
        <v>251146.82</v>
      </c>
      <c r="C27" s="80">
        <v>-39618.950000000012</v>
      </c>
      <c r="D27" s="80">
        <v>211527.87</v>
      </c>
      <c r="E27" s="80">
        <v>192150.39999999999</v>
      </c>
      <c r="F27" s="80">
        <v>181465.98</v>
      </c>
      <c r="G27" s="80">
        <v>19377.47</v>
      </c>
    </row>
    <row r="28" spans="1:7" x14ac:dyDescent="0.3">
      <c r="A28" s="83" t="s">
        <v>304</v>
      </c>
      <c r="B28" s="80">
        <f>SUM(B29:B37)</f>
        <v>14995623.649999999</v>
      </c>
      <c r="C28" s="80">
        <f t="shared" ref="C28:G28" si="2">SUM(C29:C37)</f>
        <v>1583720.8399999999</v>
      </c>
      <c r="D28" s="80">
        <f t="shared" si="2"/>
        <v>16579344.49</v>
      </c>
      <c r="E28" s="80">
        <f t="shared" si="2"/>
        <v>15061661.75</v>
      </c>
      <c r="F28" s="80">
        <f t="shared" si="2"/>
        <v>13624223.670000002</v>
      </c>
      <c r="G28" s="80">
        <f t="shared" si="2"/>
        <v>1517682.7400000009</v>
      </c>
    </row>
    <row r="29" spans="1:7" x14ac:dyDescent="0.3">
      <c r="A29" s="84" t="s">
        <v>305</v>
      </c>
      <c r="B29" s="80">
        <v>1940541.66</v>
      </c>
      <c r="C29" s="80">
        <v>-165414.50999999954</v>
      </c>
      <c r="D29" s="80">
        <v>1775127.1500000004</v>
      </c>
      <c r="E29" s="80">
        <v>1668131.2300000002</v>
      </c>
      <c r="F29" s="80">
        <v>1664383.0400000003</v>
      </c>
      <c r="G29" s="80">
        <v>106995.92000000016</v>
      </c>
    </row>
    <row r="30" spans="1:7" x14ac:dyDescent="0.3">
      <c r="A30" s="84" t="s">
        <v>306</v>
      </c>
      <c r="B30" s="80">
        <v>0</v>
      </c>
      <c r="C30" s="80">
        <v>85414.399999999994</v>
      </c>
      <c r="D30" s="80">
        <v>85414.399999999994</v>
      </c>
      <c r="E30" s="80">
        <v>82020.490000000005</v>
      </c>
      <c r="F30" s="80">
        <v>82020.490000000005</v>
      </c>
      <c r="G30" s="80">
        <v>3393.9099999999889</v>
      </c>
    </row>
    <row r="31" spans="1:7" x14ac:dyDescent="0.3">
      <c r="A31" s="84" t="s">
        <v>307</v>
      </c>
      <c r="B31" s="80">
        <v>3965000</v>
      </c>
      <c r="C31" s="80">
        <v>1669407.38</v>
      </c>
      <c r="D31" s="80">
        <v>5634407.3799999999</v>
      </c>
      <c r="E31" s="80">
        <v>5289153.7399999993</v>
      </c>
      <c r="F31" s="80">
        <v>4241150.58</v>
      </c>
      <c r="G31" s="80">
        <v>345253.6400000006</v>
      </c>
    </row>
    <row r="32" spans="1:7" x14ac:dyDescent="0.3">
      <c r="A32" s="84" t="s">
        <v>308</v>
      </c>
      <c r="B32" s="80">
        <v>433602.5</v>
      </c>
      <c r="C32" s="80">
        <v>-164404.85999999999</v>
      </c>
      <c r="D32" s="80">
        <v>269197.64</v>
      </c>
      <c r="E32" s="80">
        <v>243652.31</v>
      </c>
      <c r="F32" s="80">
        <v>243652.31</v>
      </c>
      <c r="G32" s="80">
        <v>25545.330000000016</v>
      </c>
    </row>
    <row r="33" spans="1:7" x14ac:dyDescent="0.3">
      <c r="A33" s="84" t="s">
        <v>309</v>
      </c>
      <c r="B33" s="80">
        <v>3173921.58</v>
      </c>
      <c r="C33" s="80">
        <v>101539.14999999944</v>
      </c>
      <c r="D33" s="80">
        <v>3275460.7299999995</v>
      </c>
      <c r="E33" s="80">
        <v>2916847.6399999997</v>
      </c>
      <c r="F33" s="80">
        <v>2652765.59</v>
      </c>
      <c r="G33" s="80">
        <v>358613.08999999985</v>
      </c>
    </row>
    <row r="34" spans="1:7" x14ac:dyDescent="0.3">
      <c r="A34" s="84" t="s">
        <v>310</v>
      </c>
      <c r="B34" s="80">
        <v>366360.4</v>
      </c>
      <c r="C34" s="80">
        <v>-141099.52000000002</v>
      </c>
      <c r="D34" s="80">
        <v>225260.88</v>
      </c>
      <c r="E34" s="80">
        <v>144063.79999999999</v>
      </c>
      <c r="F34" s="80">
        <v>98823.8</v>
      </c>
      <c r="G34" s="80">
        <v>81197.080000000016</v>
      </c>
    </row>
    <row r="35" spans="1:7" x14ac:dyDescent="0.3">
      <c r="A35" s="84" t="s">
        <v>311</v>
      </c>
      <c r="B35" s="80">
        <v>291000.03999999998</v>
      </c>
      <c r="C35" s="80">
        <v>-21685.72000000003</v>
      </c>
      <c r="D35" s="80">
        <v>269314.31999999995</v>
      </c>
      <c r="E35" s="80">
        <v>226745.39</v>
      </c>
      <c r="F35" s="80">
        <v>205555.39</v>
      </c>
      <c r="G35" s="80">
        <v>42568.929999999935</v>
      </c>
    </row>
    <row r="36" spans="1:7" x14ac:dyDescent="0.3">
      <c r="A36" s="84" t="s">
        <v>312</v>
      </c>
      <c r="B36" s="80">
        <v>3202000.01</v>
      </c>
      <c r="C36" s="80">
        <v>134529.51000000024</v>
      </c>
      <c r="D36" s="80">
        <v>3336529.52</v>
      </c>
      <c r="E36" s="80">
        <v>2818229.4099999997</v>
      </c>
      <c r="F36" s="80">
        <v>2763046.13</v>
      </c>
      <c r="G36" s="80">
        <v>518300.11000000034</v>
      </c>
    </row>
    <row r="37" spans="1:7" x14ac:dyDescent="0.3">
      <c r="A37" s="84" t="s">
        <v>313</v>
      </c>
      <c r="B37" s="80">
        <v>1623197.46</v>
      </c>
      <c r="C37" s="80">
        <v>85435.010000000009</v>
      </c>
      <c r="D37" s="80">
        <v>1708632.47</v>
      </c>
      <c r="E37" s="80">
        <v>1672817.74</v>
      </c>
      <c r="F37" s="80">
        <v>1672826.34</v>
      </c>
      <c r="G37" s="80">
        <v>35814.729999999981</v>
      </c>
    </row>
    <row r="38" spans="1:7" x14ac:dyDescent="0.3">
      <c r="A38" s="83" t="s">
        <v>314</v>
      </c>
      <c r="B38" s="80">
        <v>4200000</v>
      </c>
      <c r="C38" s="80">
        <v>1268972.9500000011</v>
      </c>
      <c r="D38" s="80">
        <v>5468972.9500000011</v>
      </c>
      <c r="E38" s="80">
        <v>4891378.0800000019</v>
      </c>
      <c r="F38" s="80">
        <v>4125908.5300000012</v>
      </c>
      <c r="G38" s="80">
        <v>577594.86999999918</v>
      </c>
    </row>
    <row r="39" spans="1:7" x14ac:dyDescent="0.3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</row>
    <row r="40" spans="1:7" x14ac:dyDescent="0.3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3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3">
      <c r="A42" s="84" t="s">
        <v>318</v>
      </c>
      <c r="B42" s="80">
        <v>4200000</v>
      </c>
      <c r="C42" s="80">
        <v>1268972.9500000011</v>
      </c>
      <c r="D42" s="80">
        <v>5468972.9500000011</v>
      </c>
      <c r="E42" s="80">
        <v>4891378.2400000021</v>
      </c>
      <c r="F42" s="80">
        <v>4373982.0900000017</v>
      </c>
      <c r="G42" s="80">
        <v>577594.70999999903</v>
      </c>
    </row>
    <row r="43" spans="1:7" x14ac:dyDescent="0.3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</row>
    <row r="44" spans="1:7" x14ac:dyDescent="0.3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3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3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3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3">
      <c r="A48" s="83" t="s">
        <v>324</v>
      </c>
      <c r="B48" s="80">
        <f>SUM(B49:B57)</f>
        <v>318000</v>
      </c>
      <c r="C48" s="80">
        <f t="shared" ref="C48:G48" si="3">SUM(C49:C57)</f>
        <v>-185777.60000000003</v>
      </c>
      <c r="D48" s="80">
        <f t="shared" si="3"/>
        <v>132222.39999999997</v>
      </c>
      <c r="E48" s="80">
        <f t="shared" si="3"/>
        <v>77222.399999999849</v>
      </c>
      <c r="F48" s="80">
        <f t="shared" si="3"/>
        <v>70232.399999999849</v>
      </c>
      <c r="G48" s="80">
        <f t="shared" si="3"/>
        <v>55000.000000000116</v>
      </c>
    </row>
    <row r="49" spans="1:7" x14ac:dyDescent="0.3">
      <c r="A49" s="84" t="s">
        <v>325</v>
      </c>
      <c r="B49" s="80">
        <v>218000</v>
      </c>
      <c r="C49" s="80">
        <v>-161949.59999999998</v>
      </c>
      <c r="D49" s="80">
        <v>56050.400000000023</v>
      </c>
      <c r="E49" s="80">
        <v>56050.399999999907</v>
      </c>
      <c r="F49" s="80">
        <v>56050.399999999907</v>
      </c>
      <c r="G49" s="80">
        <v>1.1641532182693481E-10</v>
      </c>
    </row>
    <row r="50" spans="1:7" x14ac:dyDescent="0.3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3">
      <c r="A51" s="84" t="s">
        <v>327</v>
      </c>
      <c r="B51" s="80">
        <v>40000</v>
      </c>
      <c r="C51" s="80">
        <v>5000</v>
      </c>
      <c r="D51" s="80">
        <v>45000</v>
      </c>
      <c r="E51" s="80">
        <v>0</v>
      </c>
      <c r="F51" s="80">
        <v>0</v>
      </c>
      <c r="G51" s="80">
        <v>45000</v>
      </c>
    </row>
    <row r="52" spans="1:7" x14ac:dyDescent="0.3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</row>
    <row r="53" spans="1:7" x14ac:dyDescent="0.3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3">
      <c r="A54" s="84" t="s">
        <v>330</v>
      </c>
      <c r="B54" s="80">
        <v>40000</v>
      </c>
      <c r="C54" s="80">
        <v>-18828.000000000058</v>
      </c>
      <c r="D54" s="80">
        <v>21171.999999999942</v>
      </c>
      <c r="E54" s="80">
        <v>21171.999999999942</v>
      </c>
      <c r="F54" s="80">
        <v>14181.999999999942</v>
      </c>
      <c r="G54" s="80">
        <v>0</v>
      </c>
    </row>
    <row r="55" spans="1:7" x14ac:dyDescent="0.3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3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3">
      <c r="A57" s="84" t="s">
        <v>333</v>
      </c>
      <c r="B57" s="80">
        <v>20000</v>
      </c>
      <c r="C57" s="80">
        <v>-10000</v>
      </c>
      <c r="D57" s="80">
        <v>10000</v>
      </c>
      <c r="E57" s="80">
        <v>0</v>
      </c>
      <c r="F57" s="80">
        <v>0</v>
      </c>
      <c r="G57" s="80">
        <v>10000</v>
      </c>
    </row>
    <row r="58" spans="1:7" x14ac:dyDescent="0.3">
      <c r="A58" s="83" t="s">
        <v>334</v>
      </c>
      <c r="B58" s="80">
        <f>SUM(B59:B61)</f>
        <v>0</v>
      </c>
      <c r="C58" s="80">
        <f t="shared" ref="C58:F58" si="4">SUM(C59:C61)</f>
        <v>4724269.54</v>
      </c>
      <c r="D58" s="80">
        <f t="shared" si="4"/>
        <v>4724269.54</v>
      </c>
      <c r="E58" s="80">
        <f t="shared" si="4"/>
        <v>4724269.54</v>
      </c>
      <c r="F58" s="80">
        <f t="shared" si="4"/>
        <v>4724269.54</v>
      </c>
      <c r="G58" s="80">
        <v>0</v>
      </c>
    </row>
    <row r="59" spans="1:7" x14ac:dyDescent="0.3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</row>
    <row r="60" spans="1:7" x14ac:dyDescent="0.3">
      <c r="A60" s="84" t="s">
        <v>336</v>
      </c>
      <c r="B60" s="80">
        <v>0</v>
      </c>
      <c r="C60" s="80">
        <v>4724269.54</v>
      </c>
      <c r="D60" s="80">
        <v>4724269.54</v>
      </c>
      <c r="E60" s="80">
        <v>4724269.54</v>
      </c>
      <c r="F60" s="80">
        <v>4724269.54</v>
      </c>
      <c r="G60" s="80">
        <v>0</v>
      </c>
    </row>
    <row r="61" spans="1:7" x14ac:dyDescent="0.3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</row>
    <row r="62" spans="1:7" x14ac:dyDescent="0.3">
      <c r="A62" s="83" t="s">
        <v>338</v>
      </c>
      <c r="B62" s="80">
        <f>SUM(B63:B67,B69:B70)</f>
        <v>0</v>
      </c>
      <c r="C62" s="80">
        <f t="shared" ref="C62:G62" si="5">SUM(C63:C67,C69:C70)</f>
        <v>0</v>
      </c>
      <c r="D62" s="80">
        <f t="shared" si="5"/>
        <v>0</v>
      </c>
      <c r="E62" s="80">
        <f t="shared" si="5"/>
        <v>0</v>
      </c>
      <c r="F62" s="80">
        <f t="shared" si="5"/>
        <v>0</v>
      </c>
      <c r="G62" s="80">
        <f t="shared" si="5"/>
        <v>0</v>
      </c>
    </row>
    <row r="63" spans="1:7" x14ac:dyDescent="0.3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3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3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3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3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3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3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3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3">
      <c r="A71" s="83" t="s">
        <v>347</v>
      </c>
      <c r="B71" s="80">
        <f>SUM(B72:B74)</f>
        <v>0</v>
      </c>
      <c r="C71" s="80">
        <f t="shared" ref="C71:G71" si="6">SUM(C72:C74)</f>
        <v>0</v>
      </c>
      <c r="D71" s="80">
        <f t="shared" si="6"/>
        <v>0</v>
      </c>
      <c r="E71" s="80">
        <f t="shared" si="6"/>
        <v>0</v>
      </c>
      <c r="F71" s="80">
        <f t="shared" si="6"/>
        <v>0</v>
      </c>
      <c r="G71" s="80">
        <f t="shared" si="6"/>
        <v>0</v>
      </c>
    </row>
    <row r="72" spans="1:7" x14ac:dyDescent="0.3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3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3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</row>
    <row r="75" spans="1:7" x14ac:dyDescent="0.3">
      <c r="A75" s="83" t="s">
        <v>351</v>
      </c>
      <c r="B75" s="80">
        <f>SUM(B76:B82)</f>
        <v>0</v>
      </c>
      <c r="C75" s="80">
        <f t="shared" ref="C75:G75" si="7">SUM(C76:C82)</f>
        <v>0</v>
      </c>
      <c r="D75" s="80">
        <f t="shared" si="7"/>
        <v>0</v>
      </c>
      <c r="E75" s="80">
        <f t="shared" si="7"/>
        <v>0</v>
      </c>
      <c r="F75" s="80">
        <f t="shared" si="7"/>
        <v>0</v>
      </c>
      <c r="G75" s="80">
        <f t="shared" si="7"/>
        <v>0</v>
      </c>
    </row>
    <row r="76" spans="1:7" x14ac:dyDescent="0.3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3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3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3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3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3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3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0</v>
      </c>
      <c r="C84" s="79">
        <f t="shared" ref="C84:G84" si="8">SUM(C85,C93,C103,C113,C123,C133,C137,C146,C150)</f>
        <v>11806953.01</v>
      </c>
      <c r="D84" s="79">
        <f t="shared" si="8"/>
        <v>11806953.01</v>
      </c>
      <c r="E84" s="79">
        <f t="shared" si="8"/>
        <v>11465247.049999999</v>
      </c>
      <c r="F84" s="79">
        <f t="shared" si="8"/>
        <v>11465247.049999999</v>
      </c>
      <c r="G84" s="79">
        <f t="shared" si="8"/>
        <v>341705.95999999996</v>
      </c>
    </row>
    <row r="85" spans="1:7" x14ac:dyDescent="0.3">
      <c r="A85" s="83" t="s">
        <v>286</v>
      </c>
      <c r="B85" s="80">
        <f>SUM(B86:B92)</f>
        <v>0</v>
      </c>
      <c r="C85" s="80">
        <f t="shared" ref="C85:G85" si="9">SUM(C86:C92)</f>
        <v>220224.94</v>
      </c>
      <c r="D85" s="80">
        <f t="shared" si="9"/>
        <v>220224.94</v>
      </c>
      <c r="E85" s="80">
        <f t="shared" si="9"/>
        <v>220224.94</v>
      </c>
      <c r="F85" s="80">
        <f t="shared" si="9"/>
        <v>220224.94</v>
      </c>
      <c r="G85" s="80">
        <f t="shared" si="9"/>
        <v>0</v>
      </c>
    </row>
    <row r="86" spans="1:7" x14ac:dyDescent="0.3">
      <c r="A86" s="84" t="s">
        <v>287</v>
      </c>
      <c r="B86" s="80">
        <v>0</v>
      </c>
      <c r="C86" s="80">
        <v>592.30999999999995</v>
      </c>
      <c r="D86" s="80">
        <v>592.30999999999995</v>
      </c>
      <c r="E86" s="80">
        <v>592.30999999999995</v>
      </c>
      <c r="F86" s="80">
        <v>592.30999999999995</v>
      </c>
      <c r="G86" s="80">
        <v>0</v>
      </c>
    </row>
    <row r="87" spans="1:7" x14ac:dyDescent="0.3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3">
      <c r="A88" s="84" t="s">
        <v>289</v>
      </c>
      <c r="B88" s="80">
        <v>0</v>
      </c>
      <c r="C88" s="80">
        <v>5934.84</v>
      </c>
      <c r="D88" s="80">
        <v>5934.84</v>
      </c>
      <c r="E88" s="80">
        <v>5934.84</v>
      </c>
      <c r="F88" s="80">
        <v>5934.84</v>
      </c>
      <c r="G88" s="80">
        <v>0</v>
      </c>
    </row>
    <row r="89" spans="1:7" x14ac:dyDescent="0.3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3">
      <c r="A90" s="84" t="s">
        <v>291</v>
      </c>
      <c r="B90" s="80">
        <v>0</v>
      </c>
      <c r="C90" s="80">
        <v>213697.79</v>
      </c>
      <c r="D90" s="80">
        <v>213697.79</v>
      </c>
      <c r="E90" s="80">
        <v>213697.79</v>
      </c>
      <c r="F90" s="80">
        <v>213697.79</v>
      </c>
      <c r="G90" s="80">
        <v>0</v>
      </c>
    </row>
    <row r="91" spans="1:7" x14ac:dyDescent="0.3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3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3">
      <c r="A93" s="83" t="s">
        <v>294</v>
      </c>
      <c r="B93" s="80">
        <f>SUM(B94:B102)</f>
        <v>0</v>
      </c>
      <c r="C93" s="80">
        <f t="shared" ref="C93:G93" si="10">SUM(C94:C102)</f>
        <v>997188.29999999981</v>
      </c>
      <c r="D93" s="80">
        <f t="shared" si="10"/>
        <v>997188.29999999981</v>
      </c>
      <c r="E93" s="80">
        <f t="shared" si="10"/>
        <v>997188.29999999981</v>
      </c>
      <c r="F93" s="80">
        <f t="shared" si="10"/>
        <v>997188.29999999981</v>
      </c>
      <c r="G93" s="80">
        <f t="shared" si="10"/>
        <v>0</v>
      </c>
    </row>
    <row r="94" spans="1:7" x14ac:dyDescent="0.3">
      <c r="A94" s="84" t="s">
        <v>295</v>
      </c>
      <c r="B94" s="80">
        <v>0</v>
      </c>
      <c r="C94" s="80">
        <v>321615.11</v>
      </c>
      <c r="D94" s="80">
        <v>321615.11</v>
      </c>
      <c r="E94" s="80">
        <v>321615.11</v>
      </c>
      <c r="F94" s="80">
        <v>321615.11</v>
      </c>
      <c r="G94" s="80">
        <v>0</v>
      </c>
    </row>
    <row r="95" spans="1:7" x14ac:dyDescent="0.3">
      <c r="A95" s="84" t="s">
        <v>296</v>
      </c>
      <c r="B95" s="80">
        <v>0</v>
      </c>
      <c r="C95" s="80">
        <v>16933.11</v>
      </c>
      <c r="D95" s="80">
        <v>16933.11</v>
      </c>
      <c r="E95" s="80">
        <v>16933.11</v>
      </c>
      <c r="F95" s="80">
        <v>16933.11</v>
      </c>
      <c r="G95" s="80">
        <v>0</v>
      </c>
    </row>
    <row r="96" spans="1:7" x14ac:dyDescent="0.3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3">
      <c r="A97" s="84" t="s">
        <v>298</v>
      </c>
      <c r="B97" s="80">
        <v>0</v>
      </c>
      <c r="C97" s="80">
        <v>399012.96</v>
      </c>
      <c r="D97" s="80">
        <v>399012.96</v>
      </c>
      <c r="E97" s="80">
        <v>399012.96</v>
      </c>
      <c r="F97" s="80">
        <v>399012.96</v>
      </c>
      <c r="G97" s="80">
        <v>0</v>
      </c>
    </row>
    <row r="98" spans="1:7" x14ac:dyDescent="0.3">
      <c r="A98" s="42" t="s">
        <v>299</v>
      </c>
      <c r="B98" s="80">
        <v>0</v>
      </c>
      <c r="C98" s="80">
        <v>15603.24</v>
      </c>
      <c r="D98" s="80">
        <v>15603.24</v>
      </c>
      <c r="E98" s="80">
        <v>15603.24</v>
      </c>
      <c r="F98" s="80">
        <v>15603.24</v>
      </c>
      <c r="G98" s="80">
        <v>0</v>
      </c>
    </row>
    <row r="99" spans="1:7" x14ac:dyDescent="0.3">
      <c r="A99" s="84" t="s">
        <v>300</v>
      </c>
      <c r="B99" s="80">
        <v>0</v>
      </c>
      <c r="C99" s="80">
        <v>99108.72</v>
      </c>
      <c r="D99" s="80">
        <v>99108.72</v>
      </c>
      <c r="E99" s="80">
        <v>99108.72</v>
      </c>
      <c r="F99" s="80">
        <v>99108.72</v>
      </c>
      <c r="G99" s="80">
        <v>0</v>
      </c>
    </row>
    <row r="100" spans="1:7" x14ac:dyDescent="0.3">
      <c r="A100" s="84" t="s">
        <v>301</v>
      </c>
      <c r="B100" s="80">
        <v>0</v>
      </c>
      <c r="C100" s="80">
        <v>108183.97</v>
      </c>
      <c r="D100" s="80">
        <v>108183.97</v>
      </c>
      <c r="E100" s="80">
        <v>108183.97</v>
      </c>
      <c r="F100" s="80">
        <v>108183.97</v>
      </c>
      <c r="G100" s="80">
        <v>0</v>
      </c>
    </row>
    <row r="101" spans="1:7" x14ac:dyDescent="0.3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3">
      <c r="A102" s="84" t="s">
        <v>303</v>
      </c>
      <c r="B102" s="80">
        <v>0</v>
      </c>
      <c r="C102" s="80">
        <v>36731.19</v>
      </c>
      <c r="D102" s="80">
        <v>36731.19</v>
      </c>
      <c r="E102" s="80">
        <v>36731.19</v>
      </c>
      <c r="F102" s="80">
        <v>36731.19</v>
      </c>
      <c r="G102" s="80">
        <v>0</v>
      </c>
    </row>
    <row r="103" spans="1:7" x14ac:dyDescent="0.3">
      <c r="A103" s="83" t="s">
        <v>304</v>
      </c>
      <c r="B103" s="80">
        <f>SUM(B104:B112)</f>
        <v>0</v>
      </c>
      <c r="C103" s="80">
        <f>SUM(C104:C112)</f>
        <v>1229064.76</v>
      </c>
      <c r="D103" s="80">
        <f t="shared" ref="D103:G103" si="11">SUM(D104:D112)</f>
        <v>1229064.76</v>
      </c>
      <c r="E103" s="80">
        <f t="shared" si="11"/>
        <v>1229064.76</v>
      </c>
      <c r="F103" s="80">
        <f t="shared" si="11"/>
        <v>1229064.76</v>
      </c>
      <c r="G103" s="80">
        <f t="shared" si="11"/>
        <v>0</v>
      </c>
    </row>
    <row r="104" spans="1:7" x14ac:dyDescent="0.3">
      <c r="A104" s="84" t="s">
        <v>305</v>
      </c>
      <c r="B104" s="80">
        <v>0</v>
      </c>
      <c r="C104" s="80">
        <v>238856.49</v>
      </c>
      <c r="D104" s="80">
        <v>238856.49</v>
      </c>
      <c r="E104" s="80">
        <v>238856.49</v>
      </c>
      <c r="F104" s="80">
        <v>238856.49</v>
      </c>
      <c r="G104" s="80">
        <v>0</v>
      </c>
    </row>
    <row r="105" spans="1:7" x14ac:dyDescent="0.3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3">
      <c r="A106" s="84" t="s">
        <v>307</v>
      </c>
      <c r="B106" s="80">
        <v>0</v>
      </c>
      <c r="C106" s="80">
        <v>166139.42000000001</v>
      </c>
      <c r="D106" s="80">
        <v>166139.42000000001</v>
      </c>
      <c r="E106" s="80">
        <v>166139.42000000001</v>
      </c>
      <c r="F106" s="80">
        <v>166139.42000000001</v>
      </c>
      <c r="G106" s="80">
        <v>0</v>
      </c>
    </row>
    <row r="107" spans="1:7" x14ac:dyDescent="0.3">
      <c r="A107" s="84" t="s">
        <v>308</v>
      </c>
      <c r="B107" s="80">
        <v>0</v>
      </c>
      <c r="C107" s="80">
        <v>200828.79999999999</v>
      </c>
      <c r="D107" s="80">
        <v>200828.79999999999</v>
      </c>
      <c r="E107" s="80">
        <v>200828.79999999999</v>
      </c>
      <c r="F107" s="80">
        <v>200828.79999999999</v>
      </c>
      <c r="G107" s="80">
        <v>0</v>
      </c>
    </row>
    <row r="108" spans="1:7" x14ac:dyDescent="0.3">
      <c r="A108" s="84" t="s">
        <v>309</v>
      </c>
      <c r="B108" s="80">
        <v>0</v>
      </c>
      <c r="C108" s="80">
        <v>548003.05000000005</v>
      </c>
      <c r="D108" s="80">
        <v>548003.05000000005</v>
      </c>
      <c r="E108" s="80">
        <v>548003.05000000005</v>
      </c>
      <c r="F108" s="80">
        <v>548003.05000000005</v>
      </c>
      <c r="G108" s="80">
        <v>0</v>
      </c>
    </row>
    <row r="109" spans="1:7" x14ac:dyDescent="0.3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3">
      <c r="A110" s="84" t="s">
        <v>311</v>
      </c>
      <c r="B110" s="80">
        <v>0</v>
      </c>
      <c r="C110" s="80">
        <v>10800</v>
      </c>
      <c r="D110" s="80">
        <v>10800</v>
      </c>
      <c r="E110" s="80">
        <v>10800</v>
      </c>
      <c r="F110" s="80">
        <v>10800</v>
      </c>
      <c r="G110" s="80">
        <v>0</v>
      </c>
    </row>
    <row r="111" spans="1:7" x14ac:dyDescent="0.3">
      <c r="A111" s="84" t="s">
        <v>312</v>
      </c>
      <c r="B111" s="80">
        <v>0</v>
      </c>
      <c r="C111" s="80">
        <v>58637</v>
      </c>
      <c r="D111" s="80">
        <v>58637</v>
      </c>
      <c r="E111" s="80">
        <v>58637</v>
      </c>
      <c r="F111" s="80">
        <v>58637</v>
      </c>
      <c r="G111" s="80">
        <v>0</v>
      </c>
    </row>
    <row r="112" spans="1:7" x14ac:dyDescent="0.3">
      <c r="A112" s="84" t="s">
        <v>313</v>
      </c>
      <c r="B112" s="80">
        <v>0</v>
      </c>
      <c r="C112" s="80">
        <v>5800</v>
      </c>
      <c r="D112" s="80">
        <v>5800</v>
      </c>
      <c r="E112" s="80">
        <v>5800</v>
      </c>
      <c r="F112" s="80">
        <v>5800</v>
      </c>
      <c r="G112" s="80">
        <v>0</v>
      </c>
    </row>
    <row r="113" spans="1:7" x14ac:dyDescent="0.3">
      <c r="A113" s="83" t="s">
        <v>314</v>
      </c>
      <c r="B113" s="80">
        <f>SUM(B114:B122)</f>
        <v>0</v>
      </c>
      <c r="C113" s="80">
        <f t="shared" ref="C113:G113" si="12">SUM(C114:C122)</f>
        <v>4341569.75</v>
      </c>
      <c r="D113" s="80">
        <f t="shared" si="12"/>
        <v>4341569.75</v>
      </c>
      <c r="E113" s="80">
        <f t="shared" si="12"/>
        <v>4341569.75</v>
      </c>
      <c r="F113" s="80">
        <f t="shared" si="12"/>
        <v>4341569.75</v>
      </c>
      <c r="G113" s="80">
        <f t="shared" si="12"/>
        <v>0</v>
      </c>
    </row>
    <row r="114" spans="1:7" x14ac:dyDescent="0.3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3">
      <c r="A115" s="84" t="s">
        <v>316</v>
      </c>
      <c r="B115" s="80">
        <v>0</v>
      </c>
      <c r="C115" s="80">
        <v>1275801.56</v>
      </c>
      <c r="D115" s="80">
        <v>1275801.56</v>
      </c>
      <c r="E115" s="80">
        <v>1275801.56</v>
      </c>
      <c r="F115" s="80">
        <v>1275801.56</v>
      </c>
      <c r="G115" s="80">
        <v>0</v>
      </c>
    </row>
    <row r="116" spans="1:7" x14ac:dyDescent="0.3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3">
      <c r="A117" s="84" t="s">
        <v>318</v>
      </c>
      <c r="B117" s="80">
        <v>0</v>
      </c>
      <c r="C117" s="80">
        <v>3065768.19</v>
      </c>
      <c r="D117" s="80">
        <v>3065768.19</v>
      </c>
      <c r="E117" s="80">
        <v>3065768.19</v>
      </c>
      <c r="F117" s="80">
        <v>3065768.19</v>
      </c>
      <c r="G117" s="80">
        <v>0</v>
      </c>
    </row>
    <row r="118" spans="1:7" x14ac:dyDescent="0.3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3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3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3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3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3">
      <c r="A123" s="83" t="s">
        <v>324</v>
      </c>
      <c r="B123" s="80">
        <f>SUM(B124:B132)</f>
        <v>0</v>
      </c>
      <c r="C123" s="80">
        <f t="shared" ref="C123:G123" si="13">SUM(C124:C132)</f>
        <v>3122659.3100000005</v>
      </c>
      <c r="D123" s="80">
        <f t="shared" si="13"/>
        <v>3122659.3100000005</v>
      </c>
      <c r="E123" s="80">
        <f t="shared" si="13"/>
        <v>2780953.35</v>
      </c>
      <c r="F123" s="80">
        <f t="shared" si="13"/>
        <v>2780953.35</v>
      </c>
      <c r="G123" s="80">
        <f t="shared" si="13"/>
        <v>341705.95999999996</v>
      </c>
    </row>
    <row r="124" spans="1:7" x14ac:dyDescent="0.3">
      <c r="A124" s="84" t="s">
        <v>325</v>
      </c>
      <c r="B124" s="80">
        <v>0</v>
      </c>
      <c r="C124" s="80">
        <v>1047107.37</v>
      </c>
      <c r="D124" s="80">
        <v>1047107.37</v>
      </c>
      <c r="E124" s="80">
        <v>705401.41</v>
      </c>
      <c r="F124" s="80">
        <v>705401.41</v>
      </c>
      <c r="G124" s="80">
        <v>341705.95999999996</v>
      </c>
    </row>
    <row r="125" spans="1:7" x14ac:dyDescent="0.3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3">
      <c r="A126" s="84" t="s">
        <v>327</v>
      </c>
      <c r="B126" s="80">
        <v>0</v>
      </c>
      <c r="C126" s="80">
        <v>5711.99</v>
      </c>
      <c r="D126" s="80">
        <v>5711.99</v>
      </c>
      <c r="E126" s="80">
        <v>5711.99</v>
      </c>
      <c r="F126" s="80">
        <v>5711.99</v>
      </c>
      <c r="G126" s="80">
        <v>0</v>
      </c>
    </row>
    <row r="127" spans="1:7" x14ac:dyDescent="0.3">
      <c r="A127" s="84" t="s">
        <v>328</v>
      </c>
      <c r="B127" s="80">
        <v>0</v>
      </c>
      <c r="C127" s="80">
        <v>1546846</v>
      </c>
      <c r="D127" s="80">
        <v>1546846</v>
      </c>
      <c r="E127" s="80">
        <v>1546846</v>
      </c>
      <c r="F127" s="80">
        <v>1546846</v>
      </c>
      <c r="G127" s="80">
        <v>0</v>
      </c>
    </row>
    <row r="128" spans="1:7" x14ac:dyDescent="0.3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3">
      <c r="A129" s="84" t="s">
        <v>330</v>
      </c>
      <c r="B129" s="80">
        <v>0</v>
      </c>
      <c r="C129" s="80">
        <v>522993.95</v>
      </c>
      <c r="D129" s="80">
        <v>522993.95</v>
      </c>
      <c r="E129" s="80">
        <v>522993.95</v>
      </c>
      <c r="F129" s="80">
        <v>522993.95</v>
      </c>
      <c r="G129" s="80">
        <v>0</v>
      </c>
    </row>
    <row r="130" spans="1:7" x14ac:dyDescent="0.3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3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3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3">
      <c r="A133" s="83" t="s">
        <v>334</v>
      </c>
      <c r="B133" s="80">
        <f>SUM(B134:B136)</f>
        <v>0</v>
      </c>
      <c r="C133" s="80">
        <f t="shared" ref="C133:G133" si="14">SUM(C134:C136)</f>
        <v>1896245.95</v>
      </c>
      <c r="D133" s="80">
        <f t="shared" si="14"/>
        <v>1896245.95</v>
      </c>
      <c r="E133" s="80">
        <f t="shared" si="14"/>
        <v>1896245.95</v>
      </c>
      <c r="F133" s="80">
        <f t="shared" si="14"/>
        <v>1896245.95</v>
      </c>
      <c r="G133" s="80">
        <f t="shared" si="14"/>
        <v>0</v>
      </c>
    </row>
    <row r="134" spans="1:7" x14ac:dyDescent="0.3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3">
      <c r="A135" s="84" t="s">
        <v>336</v>
      </c>
      <c r="B135" s="80">
        <v>0</v>
      </c>
      <c r="C135" s="80">
        <v>1896245.95</v>
      </c>
      <c r="D135" s="80">
        <v>1896245.95</v>
      </c>
      <c r="E135" s="80">
        <v>1896245.95</v>
      </c>
      <c r="F135" s="80">
        <v>1896245.95</v>
      </c>
      <c r="G135" s="80">
        <v>0</v>
      </c>
    </row>
    <row r="136" spans="1:7" x14ac:dyDescent="0.3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15">SUM(C138:C142,C144:C145)</f>
        <v>0</v>
      </c>
      <c r="D137" s="80">
        <f t="shared" si="15"/>
        <v>0</v>
      </c>
      <c r="E137" s="80">
        <f t="shared" si="15"/>
        <v>0</v>
      </c>
      <c r="F137" s="80">
        <f t="shared" si="15"/>
        <v>0</v>
      </c>
      <c r="G137" s="80">
        <f t="shared" si="15"/>
        <v>0</v>
      </c>
    </row>
    <row r="138" spans="1:7" x14ac:dyDescent="0.3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3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3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3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3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3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3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3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3">
      <c r="A146" s="83" t="s">
        <v>347</v>
      </c>
      <c r="B146" s="80">
        <f>SUM(B147:B149)</f>
        <v>0</v>
      </c>
      <c r="C146" s="80">
        <f t="shared" ref="C146:G146" si="16">SUM(C147:C149)</f>
        <v>0</v>
      </c>
      <c r="D146" s="80">
        <f t="shared" si="16"/>
        <v>0</v>
      </c>
      <c r="E146" s="80">
        <f t="shared" si="16"/>
        <v>0</v>
      </c>
      <c r="F146" s="80">
        <f t="shared" si="16"/>
        <v>0</v>
      </c>
      <c r="G146" s="80">
        <f t="shared" si="16"/>
        <v>0</v>
      </c>
    </row>
    <row r="147" spans="1:7" x14ac:dyDescent="0.3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3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3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3">
      <c r="A150" s="83" t="s">
        <v>351</v>
      </c>
      <c r="B150" s="80">
        <f>SUM(B151:B157)</f>
        <v>0</v>
      </c>
      <c r="C150" s="80">
        <f t="shared" ref="C150:G150" si="17">SUM(C151:C157)</f>
        <v>0</v>
      </c>
      <c r="D150" s="80">
        <f t="shared" si="17"/>
        <v>0</v>
      </c>
      <c r="E150" s="80">
        <f t="shared" si="17"/>
        <v>0</v>
      </c>
      <c r="F150" s="80">
        <f t="shared" si="17"/>
        <v>0</v>
      </c>
      <c r="G150" s="80">
        <f t="shared" si="17"/>
        <v>0</v>
      </c>
    </row>
    <row r="151" spans="1:7" x14ac:dyDescent="0.3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3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3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3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3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3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3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121934563.02000001</v>
      </c>
      <c r="C159" s="79">
        <f t="shared" ref="C159:G159" si="18">C9+C84</f>
        <v>18221018.110000007</v>
      </c>
      <c r="D159" s="79">
        <f t="shared" si="18"/>
        <v>140155581.13000003</v>
      </c>
      <c r="E159" s="79">
        <f t="shared" si="18"/>
        <v>132143572.29000002</v>
      </c>
      <c r="F159" s="79">
        <f t="shared" si="18"/>
        <v>129820864.17000003</v>
      </c>
      <c r="G159" s="79">
        <f t="shared" si="18"/>
        <v>8012008.8399999915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70866141732283461" right="0.70866141732283461" top="0.74803149606299213" bottom="1.08" header="0.31496062992125984" footer="0.31496062992125984"/>
  <pageSetup paperSize="9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121934563.02000001</v>
      </c>
      <c r="Q2" s="18">
        <f>'Formato 6 a)'!C9</f>
        <v>6414065.1000000071</v>
      </c>
      <c r="R2" s="18">
        <f>'Formato 6 a)'!D9</f>
        <v>128348628.12000002</v>
      </c>
      <c r="S2" s="18">
        <f>'Formato 6 a)'!E9</f>
        <v>120678325.24000002</v>
      </c>
      <c r="T2" s="18">
        <f>'Formato 6 a)'!F9</f>
        <v>118355617.12000003</v>
      </c>
      <c r="U2" s="18">
        <f>'Formato 6 a)'!G9</f>
        <v>7670302.8799999915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97675746.180000007</v>
      </c>
      <c r="Q3" s="18">
        <f>'Formato 6 a)'!C10</f>
        <v>-936362.34999999404</v>
      </c>
      <c r="R3" s="18">
        <f>'Formato 6 a)'!D10</f>
        <v>96739383.830000013</v>
      </c>
      <c r="S3" s="18">
        <f>'Formato 6 a)'!E10</f>
        <v>91511564.190000013</v>
      </c>
      <c r="T3" s="18">
        <f>'Formato 6 a)'!F10</f>
        <v>91511564.190000013</v>
      </c>
      <c r="U3" s="18">
        <f>'Formato 6 a)'!G10</f>
        <v>5227819.6399999894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61998660.380000003</v>
      </c>
      <c r="Q4" s="18">
        <f>'Formato 6 a)'!C11</f>
        <v>97856.569999992847</v>
      </c>
      <c r="R4" s="18">
        <f>'Formato 6 a)'!D11</f>
        <v>62096516.949999996</v>
      </c>
      <c r="S4" s="18">
        <f>'Formato 6 a)'!E11</f>
        <v>60749821.060000002</v>
      </c>
      <c r="T4" s="18">
        <f>'Formato 6 a)'!F11</f>
        <v>60749821.060000002</v>
      </c>
      <c r="U4" s="18">
        <f>'Formato 6 a)'!G11</f>
        <v>1346695.8899999931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8907794.0999999996</v>
      </c>
      <c r="Q6" s="18">
        <f>'Formato 6 a)'!C13</f>
        <v>119089.3200000003</v>
      </c>
      <c r="R6" s="18">
        <f>'Formato 6 a)'!D13</f>
        <v>9026883.4199999999</v>
      </c>
      <c r="S6" s="18">
        <f>'Formato 6 a)'!E13</f>
        <v>8642622.3900000025</v>
      </c>
      <c r="T6" s="18">
        <f>'Formato 6 a)'!F13</f>
        <v>8642622.3900000025</v>
      </c>
      <c r="U6" s="18">
        <f>'Formato 6 a)'!G13</f>
        <v>384261.02999999747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15857653.67</v>
      </c>
      <c r="Q7" s="18">
        <f>'Formato 6 a)'!C14</f>
        <v>-1037622.3199999984</v>
      </c>
      <c r="R7" s="18">
        <f>'Formato 6 a)'!D14</f>
        <v>14820031.350000001</v>
      </c>
      <c r="S7" s="18">
        <f>'Formato 6 a)'!E14</f>
        <v>14063455.92</v>
      </c>
      <c r="T7" s="18">
        <f>'Formato 6 a)'!F14</f>
        <v>14063455.92</v>
      </c>
      <c r="U7" s="18">
        <f>'Formato 6 a)'!G14</f>
        <v>756575.43000000156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10911638.030000001</v>
      </c>
      <c r="Q8" s="18">
        <f>'Formato 6 a)'!C15</f>
        <v>-115685.92000000179</v>
      </c>
      <c r="R8" s="18">
        <f>'Formato 6 a)'!D15</f>
        <v>10795952.109999999</v>
      </c>
      <c r="S8" s="18">
        <f>'Formato 6 a)'!E15</f>
        <v>8055664.8200000022</v>
      </c>
      <c r="T8" s="18">
        <f>'Formato 6 a)'!F15</f>
        <v>8055664.8200000022</v>
      </c>
      <c r="U8" s="18">
        <f>'Formato 6 a)'!G15</f>
        <v>2740287.2899999972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4745193.1900000004</v>
      </c>
      <c r="Q11" s="18">
        <f>'Formato 6 a)'!C18</f>
        <v>-40758.279999999853</v>
      </c>
      <c r="R11" s="18">
        <f>'Formato 6 a)'!D18</f>
        <v>4704434.91</v>
      </c>
      <c r="S11" s="18">
        <f>'Formato 6 a)'!E18</f>
        <v>4412229.2799999993</v>
      </c>
      <c r="T11" s="18">
        <f>'Formato 6 a)'!F18</f>
        <v>4299418.7899999991</v>
      </c>
      <c r="U11" s="18">
        <f>'Formato 6 a)'!G18</f>
        <v>292205.63000000152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1079500.1800000002</v>
      </c>
      <c r="Q12" s="18">
        <f>'Formato 6 a)'!C19</f>
        <v>212443.54000000004</v>
      </c>
      <c r="R12" s="18">
        <f>'Formato 6 a)'!D19</f>
        <v>1291943.7200000002</v>
      </c>
      <c r="S12" s="18">
        <f>'Formato 6 a)'!E19</f>
        <v>1259971.0499999989</v>
      </c>
      <c r="T12" s="18">
        <f>'Formato 6 a)'!F19</f>
        <v>1226986.919999999</v>
      </c>
      <c r="U12" s="18">
        <f>'Formato 6 a)'!G19</f>
        <v>31972.670000001322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1032187.34</v>
      </c>
      <c r="Q13" s="18">
        <f>'Formato 6 a)'!C20</f>
        <v>-245640.40000000002</v>
      </c>
      <c r="R13" s="18">
        <f>'Formato 6 a)'!D20</f>
        <v>786546.94</v>
      </c>
      <c r="S13" s="18">
        <f>'Formato 6 a)'!E20</f>
        <v>652277.17999999993</v>
      </c>
      <c r="T13" s="18">
        <f>'Formato 6 a)'!F20</f>
        <v>642409.68000000005</v>
      </c>
      <c r="U13" s="18">
        <f>'Formato 6 a)'!G20</f>
        <v>134269.76000000001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700231.33</v>
      </c>
      <c r="Q15" s="18">
        <f>'Formato 6 a)'!C22</f>
        <v>147185.57000000041</v>
      </c>
      <c r="R15" s="18">
        <f>'Formato 6 a)'!D22</f>
        <v>847416.90000000037</v>
      </c>
      <c r="S15" s="18">
        <f>'Formato 6 a)'!E22</f>
        <v>778739.65000000037</v>
      </c>
      <c r="T15" s="18">
        <f>'Formato 6 a)'!F22</f>
        <v>748884.80000000028</v>
      </c>
      <c r="U15" s="18">
        <f>'Formato 6 a)'!G22</f>
        <v>68677.25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156999.58999999997</v>
      </c>
      <c r="Q16" s="18">
        <f>'Formato 6 a)'!C23</f>
        <v>-7161.7999999999593</v>
      </c>
      <c r="R16" s="18">
        <f>'Formato 6 a)'!D23</f>
        <v>149837.79</v>
      </c>
      <c r="S16" s="18">
        <f>'Formato 6 a)'!E23</f>
        <v>146524.70000000001</v>
      </c>
      <c r="T16" s="18">
        <f>'Formato 6 a)'!F23</f>
        <v>146308.70000000001</v>
      </c>
      <c r="U16" s="18">
        <f>'Formato 6 a)'!G23</f>
        <v>3313.0899999999965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1467641.44</v>
      </c>
      <c r="Q17" s="18">
        <f>'Formato 6 a)'!C24</f>
        <v>-63384.360000000335</v>
      </c>
      <c r="R17" s="18">
        <f>'Formato 6 a)'!D24</f>
        <v>1404257.0799999996</v>
      </c>
      <c r="S17" s="18">
        <f>'Formato 6 a)'!E24</f>
        <v>1371837.3799999994</v>
      </c>
      <c r="T17" s="18">
        <f>'Formato 6 a)'!F24</f>
        <v>1342633.7899999993</v>
      </c>
      <c r="U17" s="18">
        <f>'Formato 6 a)'!G24</f>
        <v>32419.700000000186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57486.489999999991</v>
      </c>
      <c r="Q18" s="18">
        <f>'Formato 6 a)'!C25</f>
        <v>-44581.879999999976</v>
      </c>
      <c r="R18" s="18">
        <f>'Formato 6 a)'!D25</f>
        <v>12904.610000000015</v>
      </c>
      <c r="S18" s="18">
        <f>'Formato 6 a)'!E25</f>
        <v>10728.920000000013</v>
      </c>
      <c r="T18" s="18">
        <f>'Formato 6 a)'!F25</f>
        <v>10728.920000000013</v>
      </c>
      <c r="U18" s="18">
        <f>'Formato 6 a)'!G25</f>
        <v>2175.6900000000023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251146.82</v>
      </c>
      <c r="Q20" s="18">
        <f>'Formato 6 a)'!C27</f>
        <v>-39618.950000000012</v>
      </c>
      <c r="R20" s="18">
        <f>'Formato 6 a)'!D27</f>
        <v>211527.87</v>
      </c>
      <c r="S20" s="18">
        <f>'Formato 6 a)'!E27</f>
        <v>192150.39999999999</v>
      </c>
      <c r="T20" s="18">
        <f>'Formato 6 a)'!F27</f>
        <v>181465.98</v>
      </c>
      <c r="U20" s="18">
        <f>'Formato 6 a)'!G27</f>
        <v>19377.47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14995623.649999999</v>
      </c>
      <c r="Q21" s="18">
        <f>'Formato 6 a)'!C28</f>
        <v>1583720.8399999999</v>
      </c>
      <c r="R21" s="18">
        <f>'Formato 6 a)'!D28</f>
        <v>16579344.49</v>
      </c>
      <c r="S21" s="18">
        <f>'Formato 6 a)'!E28</f>
        <v>15061661.75</v>
      </c>
      <c r="T21" s="18">
        <f>'Formato 6 a)'!F28</f>
        <v>13624223.670000002</v>
      </c>
      <c r="U21" s="18">
        <f>'Formato 6 a)'!G28</f>
        <v>1517682.7400000009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1940541.66</v>
      </c>
      <c r="Q22" s="18">
        <f>'Formato 6 a)'!C29</f>
        <v>-165414.50999999954</v>
      </c>
      <c r="R22" s="18">
        <f>'Formato 6 a)'!D29</f>
        <v>1775127.1500000004</v>
      </c>
      <c r="S22" s="18">
        <f>'Formato 6 a)'!E29</f>
        <v>1668131.2300000002</v>
      </c>
      <c r="T22" s="18">
        <f>'Formato 6 a)'!F29</f>
        <v>1664383.0400000003</v>
      </c>
      <c r="U22" s="18">
        <f>'Formato 6 a)'!G29</f>
        <v>106995.92000000016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85414.399999999994</v>
      </c>
      <c r="R23" s="18">
        <f>'Formato 6 a)'!D30</f>
        <v>85414.399999999994</v>
      </c>
      <c r="S23" s="18">
        <f>'Formato 6 a)'!E30</f>
        <v>82020.490000000005</v>
      </c>
      <c r="T23" s="18">
        <f>'Formato 6 a)'!F30</f>
        <v>82020.490000000005</v>
      </c>
      <c r="U23" s="18">
        <f>'Formato 6 a)'!G30</f>
        <v>3393.9099999999889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3965000</v>
      </c>
      <c r="Q24" s="18">
        <f>'Formato 6 a)'!C31</f>
        <v>1669407.38</v>
      </c>
      <c r="R24" s="18">
        <f>'Formato 6 a)'!D31</f>
        <v>5634407.3799999999</v>
      </c>
      <c r="S24" s="18">
        <f>'Formato 6 a)'!E31</f>
        <v>5289153.7399999993</v>
      </c>
      <c r="T24" s="18">
        <f>'Formato 6 a)'!F31</f>
        <v>4241150.58</v>
      </c>
      <c r="U24" s="18">
        <f>'Formato 6 a)'!G31</f>
        <v>345253.6400000006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433602.5</v>
      </c>
      <c r="Q25" s="18">
        <f>'Formato 6 a)'!C32</f>
        <v>-164404.85999999999</v>
      </c>
      <c r="R25" s="18">
        <f>'Formato 6 a)'!D32</f>
        <v>269197.64</v>
      </c>
      <c r="S25" s="18">
        <f>'Formato 6 a)'!E32</f>
        <v>243652.31</v>
      </c>
      <c r="T25" s="18">
        <f>'Formato 6 a)'!F32</f>
        <v>243652.31</v>
      </c>
      <c r="U25" s="18">
        <f>'Formato 6 a)'!G32</f>
        <v>25545.330000000016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3173921.58</v>
      </c>
      <c r="Q26" s="18">
        <f>'Formato 6 a)'!C33</f>
        <v>101539.14999999944</v>
      </c>
      <c r="R26" s="18">
        <f>'Formato 6 a)'!D33</f>
        <v>3275460.7299999995</v>
      </c>
      <c r="S26" s="18">
        <f>'Formato 6 a)'!E33</f>
        <v>2916847.6399999997</v>
      </c>
      <c r="T26" s="18">
        <f>'Formato 6 a)'!F33</f>
        <v>2652765.59</v>
      </c>
      <c r="U26" s="18">
        <f>'Formato 6 a)'!G33</f>
        <v>358613.08999999985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366360.4</v>
      </c>
      <c r="Q27" s="18">
        <f>'Formato 6 a)'!C34</f>
        <v>-141099.52000000002</v>
      </c>
      <c r="R27" s="18">
        <f>'Formato 6 a)'!D34</f>
        <v>225260.88</v>
      </c>
      <c r="S27" s="18">
        <f>'Formato 6 a)'!E34</f>
        <v>144063.79999999999</v>
      </c>
      <c r="T27" s="18">
        <f>'Formato 6 a)'!F34</f>
        <v>98823.8</v>
      </c>
      <c r="U27" s="18">
        <f>'Formato 6 a)'!G34</f>
        <v>81197.080000000016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291000.03999999998</v>
      </c>
      <c r="Q28" s="18">
        <f>'Formato 6 a)'!C35</f>
        <v>-21685.72000000003</v>
      </c>
      <c r="R28" s="18">
        <f>'Formato 6 a)'!D35</f>
        <v>269314.31999999995</v>
      </c>
      <c r="S28" s="18">
        <f>'Formato 6 a)'!E35</f>
        <v>226745.39</v>
      </c>
      <c r="T28" s="18">
        <f>'Formato 6 a)'!F35</f>
        <v>205555.39</v>
      </c>
      <c r="U28" s="18">
        <f>'Formato 6 a)'!G35</f>
        <v>42568.929999999935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3202000.01</v>
      </c>
      <c r="Q29" s="18">
        <f>'Formato 6 a)'!C36</f>
        <v>134529.51000000024</v>
      </c>
      <c r="R29" s="18">
        <f>'Formato 6 a)'!D36</f>
        <v>3336529.52</v>
      </c>
      <c r="S29" s="18">
        <f>'Formato 6 a)'!E36</f>
        <v>2818229.4099999997</v>
      </c>
      <c r="T29" s="18">
        <f>'Formato 6 a)'!F36</f>
        <v>2763046.13</v>
      </c>
      <c r="U29" s="18">
        <f>'Formato 6 a)'!G36</f>
        <v>518300.11000000034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1623197.46</v>
      </c>
      <c r="Q30" s="18">
        <f>'Formato 6 a)'!C37</f>
        <v>85435.010000000009</v>
      </c>
      <c r="R30" s="18">
        <f>'Formato 6 a)'!D37</f>
        <v>1708632.47</v>
      </c>
      <c r="S30" s="18">
        <f>'Formato 6 a)'!E37</f>
        <v>1672817.74</v>
      </c>
      <c r="T30" s="18">
        <f>'Formato 6 a)'!F37</f>
        <v>1672826.34</v>
      </c>
      <c r="U30" s="18">
        <f>'Formato 6 a)'!G37</f>
        <v>35814.729999999981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4200000</v>
      </c>
      <c r="Q31" s="18">
        <f>'Formato 6 a)'!C38</f>
        <v>1268972.9500000011</v>
      </c>
      <c r="R31" s="18">
        <f>'Formato 6 a)'!D38</f>
        <v>5468972.9500000011</v>
      </c>
      <c r="S31" s="18">
        <f>'Formato 6 a)'!E38</f>
        <v>4891378.0800000019</v>
      </c>
      <c r="T31" s="18">
        <f>'Formato 6 a)'!F38</f>
        <v>4125908.5300000012</v>
      </c>
      <c r="U31" s="18">
        <f>'Formato 6 a)'!G38</f>
        <v>577594.86999999918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4200000</v>
      </c>
      <c r="Q35" s="18">
        <f>'Formato 6 a)'!C42</f>
        <v>1268972.9500000011</v>
      </c>
      <c r="R35" s="18">
        <f>'Formato 6 a)'!D42</f>
        <v>5468972.9500000011</v>
      </c>
      <c r="S35" s="18">
        <f>'Formato 6 a)'!E42</f>
        <v>4891378.2400000021</v>
      </c>
      <c r="T35" s="18">
        <f>'Formato 6 a)'!F42</f>
        <v>4373982.0900000017</v>
      </c>
      <c r="U35" s="18">
        <f>'Formato 6 a)'!G42</f>
        <v>577594.70999999903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318000</v>
      </c>
      <c r="Q41" s="18">
        <f>'Formato 6 a)'!C48</f>
        <v>-185777.60000000003</v>
      </c>
      <c r="R41" s="18">
        <f>'Formato 6 a)'!D48</f>
        <v>132222.39999999997</v>
      </c>
      <c r="S41" s="18">
        <f>'Formato 6 a)'!E48</f>
        <v>77222.399999999849</v>
      </c>
      <c r="T41" s="18">
        <f>'Formato 6 a)'!F48</f>
        <v>70232.399999999849</v>
      </c>
      <c r="U41" s="18">
        <f>'Formato 6 a)'!G48</f>
        <v>55000.000000000116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218000</v>
      </c>
      <c r="Q42" s="18">
        <f>'Formato 6 a)'!C49</f>
        <v>-161949.59999999998</v>
      </c>
      <c r="R42" s="18">
        <f>'Formato 6 a)'!D49</f>
        <v>56050.400000000023</v>
      </c>
      <c r="S42" s="18">
        <f>'Formato 6 a)'!E49</f>
        <v>56050.399999999907</v>
      </c>
      <c r="T42" s="18">
        <f>'Formato 6 a)'!F49</f>
        <v>56050.399999999907</v>
      </c>
      <c r="U42" s="18">
        <f>'Formato 6 a)'!G49</f>
        <v>1.1641532182693481E-10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40000</v>
      </c>
      <c r="Q44" s="18">
        <f>'Formato 6 a)'!C51</f>
        <v>5000</v>
      </c>
      <c r="R44" s="18">
        <f>'Formato 6 a)'!D51</f>
        <v>45000</v>
      </c>
      <c r="S44" s="18">
        <f>'Formato 6 a)'!E51</f>
        <v>0</v>
      </c>
      <c r="T44" s="18">
        <f>'Formato 6 a)'!F51</f>
        <v>0</v>
      </c>
      <c r="U44" s="18">
        <f>'Formato 6 a)'!G51</f>
        <v>45000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40000</v>
      </c>
      <c r="Q47" s="18">
        <f>'Formato 6 a)'!C54</f>
        <v>-18828.000000000058</v>
      </c>
      <c r="R47" s="18">
        <f>'Formato 6 a)'!D54</f>
        <v>21171.999999999942</v>
      </c>
      <c r="S47" s="18">
        <f>'Formato 6 a)'!E54</f>
        <v>21171.999999999942</v>
      </c>
      <c r="T47" s="18">
        <f>'Formato 6 a)'!F54</f>
        <v>14181.999999999942</v>
      </c>
      <c r="U47" s="18">
        <f>'Formato 6 a)'!G54</f>
        <v>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20000</v>
      </c>
      <c r="Q50" s="18">
        <f>'Formato 6 a)'!C57</f>
        <v>-10000</v>
      </c>
      <c r="R50" s="18">
        <f>'Formato 6 a)'!D57</f>
        <v>10000</v>
      </c>
      <c r="S50" s="18">
        <f>'Formato 6 a)'!E57</f>
        <v>0</v>
      </c>
      <c r="T50" s="18">
        <f>'Formato 6 a)'!F57</f>
        <v>0</v>
      </c>
      <c r="U50" s="18">
        <f>'Formato 6 a)'!G57</f>
        <v>10000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4724269.54</v>
      </c>
      <c r="R51" s="18">
        <f>'Formato 6 a)'!D58</f>
        <v>4724269.54</v>
      </c>
      <c r="S51" s="18">
        <f>'Formato 6 a)'!E58</f>
        <v>4724269.54</v>
      </c>
      <c r="T51" s="18">
        <f>'Formato 6 a)'!F58</f>
        <v>4724269.54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4724269.54</v>
      </c>
      <c r="R53" s="18">
        <f>'Formato 6 a)'!D60</f>
        <v>4724269.54</v>
      </c>
      <c r="S53" s="18">
        <f>'Formato 6 a)'!E60</f>
        <v>4724269.54</v>
      </c>
      <c r="T53" s="18">
        <f>'Formato 6 a)'!F60</f>
        <v>4724269.54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11806953.01</v>
      </c>
      <c r="R76">
        <f>'Formato 6 a)'!D84</f>
        <v>11806953.01</v>
      </c>
      <c r="S76">
        <f>'Formato 6 a)'!E84</f>
        <v>11465247.049999999</v>
      </c>
      <c r="T76">
        <f>'Formato 6 a)'!F84</f>
        <v>11465247.049999999</v>
      </c>
      <c r="U76">
        <f>'Formato 6 a)'!G84</f>
        <v>341705.95999999996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220224.94</v>
      </c>
      <c r="R77">
        <f>'Formato 6 a)'!D85</f>
        <v>220224.94</v>
      </c>
      <c r="S77">
        <f>'Formato 6 a)'!E85</f>
        <v>220224.94</v>
      </c>
      <c r="T77">
        <f>'Formato 6 a)'!F85</f>
        <v>220224.94</v>
      </c>
      <c r="U77">
        <f>'Formato 6 a)'!G85</f>
        <v>0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592.30999999999995</v>
      </c>
      <c r="R78">
        <f>'Formato 6 a)'!D86</f>
        <v>592.30999999999995</v>
      </c>
      <c r="S78">
        <f>'Formato 6 a)'!E86</f>
        <v>592.30999999999995</v>
      </c>
      <c r="T78">
        <f>'Formato 6 a)'!F86</f>
        <v>592.30999999999995</v>
      </c>
      <c r="U78">
        <f>'Formato 6 a)'!G86</f>
        <v>0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5934.84</v>
      </c>
      <c r="R80">
        <f>'Formato 6 a)'!D88</f>
        <v>5934.84</v>
      </c>
      <c r="S80">
        <f>'Formato 6 a)'!E88</f>
        <v>5934.84</v>
      </c>
      <c r="T80">
        <f>'Formato 6 a)'!F88</f>
        <v>5934.84</v>
      </c>
      <c r="U80">
        <f>'Formato 6 a)'!G88</f>
        <v>0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213697.79</v>
      </c>
      <c r="R82">
        <f>'Formato 6 a)'!D90</f>
        <v>213697.79</v>
      </c>
      <c r="S82">
        <f>'Formato 6 a)'!E90</f>
        <v>213697.79</v>
      </c>
      <c r="T82">
        <f>'Formato 6 a)'!F90</f>
        <v>213697.79</v>
      </c>
      <c r="U82">
        <f>'Formato 6 a)'!G90</f>
        <v>0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997188.29999999981</v>
      </c>
      <c r="R85">
        <f>'Formato 6 a)'!D93</f>
        <v>997188.29999999981</v>
      </c>
      <c r="S85">
        <f>'Formato 6 a)'!E93</f>
        <v>997188.29999999981</v>
      </c>
      <c r="T85">
        <f>'Formato 6 a)'!F93</f>
        <v>997188.29999999981</v>
      </c>
      <c r="U85">
        <f>'Formato 6 a)'!G93</f>
        <v>0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321615.11</v>
      </c>
      <c r="R86">
        <f>'Formato 6 a)'!D94</f>
        <v>321615.11</v>
      </c>
      <c r="S86">
        <f>'Formato 6 a)'!E94</f>
        <v>321615.11</v>
      </c>
      <c r="T86">
        <f>'Formato 6 a)'!F94</f>
        <v>321615.11</v>
      </c>
      <c r="U86">
        <f>'Formato 6 a)'!G94</f>
        <v>0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16933.11</v>
      </c>
      <c r="R87">
        <f>'Formato 6 a)'!D95</f>
        <v>16933.11</v>
      </c>
      <c r="S87">
        <f>'Formato 6 a)'!E95</f>
        <v>16933.11</v>
      </c>
      <c r="T87">
        <f>'Formato 6 a)'!F95</f>
        <v>16933.11</v>
      </c>
      <c r="U87">
        <f>'Formato 6 a)'!G95</f>
        <v>0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399012.96</v>
      </c>
      <c r="R89">
        <f>'Formato 6 a)'!D97</f>
        <v>399012.96</v>
      </c>
      <c r="S89">
        <f>'Formato 6 a)'!E97</f>
        <v>399012.96</v>
      </c>
      <c r="T89">
        <f>'Formato 6 a)'!F97</f>
        <v>399012.96</v>
      </c>
      <c r="U89">
        <f>'Formato 6 a)'!G97</f>
        <v>0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15603.24</v>
      </c>
      <c r="R90">
        <f>'Formato 6 a)'!D98</f>
        <v>15603.24</v>
      </c>
      <c r="S90">
        <f>'Formato 6 a)'!E98</f>
        <v>15603.24</v>
      </c>
      <c r="T90">
        <f>'Formato 6 a)'!F98</f>
        <v>15603.24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99108.72</v>
      </c>
      <c r="R91">
        <f>'Formato 6 a)'!D99</f>
        <v>99108.72</v>
      </c>
      <c r="S91">
        <f>'Formato 6 a)'!E99</f>
        <v>99108.72</v>
      </c>
      <c r="T91">
        <f>'Formato 6 a)'!F99</f>
        <v>99108.72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108183.97</v>
      </c>
      <c r="R92">
        <f>'Formato 6 a)'!D100</f>
        <v>108183.97</v>
      </c>
      <c r="S92">
        <f>'Formato 6 a)'!E100</f>
        <v>108183.97</v>
      </c>
      <c r="T92">
        <f>'Formato 6 a)'!F100</f>
        <v>108183.97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36731.19</v>
      </c>
      <c r="R94">
        <f>'Formato 6 a)'!D102</f>
        <v>36731.19</v>
      </c>
      <c r="S94">
        <f>'Formato 6 a)'!E102</f>
        <v>36731.19</v>
      </c>
      <c r="T94">
        <f>'Formato 6 a)'!F102</f>
        <v>36731.19</v>
      </c>
      <c r="U94">
        <f>'Formato 6 a)'!G102</f>
        <v>0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1229064.76</v>
      </c>
      <c r="R95">
        <f>'Formato 6 a)'!D103</f>
        <v>1229064.76</v>
      </c>
      <c r="S95">
        <f>'Formato 6 a)'!E103</f>
        <v>1229064.76</v>
      </c>
      <c r="T95">
        <f>'Formato 6 a)'!F103</f>
        <v>1229064.76</v>
      </c>
      <c r="U95">
        <f>'Formato 6 a)'!G103</f>
        <v>0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238856.49</v>
      </c>
      <c r="R96">
        <f>'Formato 6 a)'!D104</f>
        <v>238856.49</v>
      </c>
      <c r="S96">
        <f>'Formato 6 a)'!E104</f>
        <v>238856.49</v>
      </c>
      <c r="T96">
        <f>'Formato 6 a)'!F104</f>
        <v>238856.49</v>
      </c>
      <c r="U96">
        <f>'Formato 6 a)'!G104</f>
        <v>0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166139.42000000001</v>
      </c>
      <c r="R98">
        <f>'Formato 6 a)'!D106</f>
        <v>166139.42000000001</v>
      </c>
      <c r="S98">
        <f>'Formato 6 a)'!E106</f>
        <v>166139.42000000001</v>
      </c>
      <c r="T98">
        <f>'Formato 6 a)'!F106</f>
        <v>166139.42000000001</v>
      </c>
      <c r="U98">
        <f>'Formato 6 a)'!G106</f>
        <v>0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200828.79999999999</v>
      </c>
      <c r="R99">
        <f>'Formato 6 a)'!D107</f>
        <v>200828.79999999999</v>
      </c>
      <c r="S99">
        <f>'Formato 6 a)'!E107</f>
        <v>200828.79999999999</v>
      </c>
      <c r="T99">
        <f>'Formato 6 a)'!F107</f>
        <v>200828.79999999999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548003.05000000005</v>
      </c>
      <c r="R100">
        <f>'Formato 6 a)'!D108</f>
        <v>548003.05000000005</v>
      </c>
      <c r="S100">
        <f>'Formato 6 a)'!E108</f>
        <v>548003.05000000005</v>
      </c>
      <c r="T100">
        <f>'Formato 6 a)'!F108</f>
        <v>548003.05000000005</v>
      </c>
      <c r="U100">
        <f>'Formato 6 a)'!G108</f>
        <v>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10800</v>
      </c>
      <c r="R102">
        <f>'Formato 6 a)'!D110</f>
        <v>10800</v>
      </c>
      <c r="S102">
        <f>'Formato 6 a)'!E110</f>
        <v>10800</v>
      </c>
      <c r="T102">
        <f>'Formato 6 a)'!F110</f>
        <v>10800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58637</v>
      </c>
      <c r="R103">
        <f>'Formato 6 a)'!D111</f>
        <v>58637</v>
      </c>
      <c r="S103">
        <f>'Formato 6 a)'!E111</f>
        <v>58637</v>
      </c>
      <c r="T103">
        <f>'Formato 6 a)'!F111</f>
        <v>58637</v>
      </c>
      <c r="U103">
        <f>'Formato 6 a)'!G111</f>
        <v>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5800</v>
      </c>
      <c r="R104">
        <f>'Formato 6 a)'!D112</f>
        <v>5800</v>
      </c>
      <c r="S104">
        <f>'Formato 6 a)'!E112</f>
        <v>5800</v>
      </c>
      <c r="T104">
        <f>'Formato 6 a)'!F112</f>
        <v>5800</v>
      </c>
      <c r="U104">
        <f>'Formato 6 a)'!G112</f>
        <v>0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4341569.75</v>
      </c>
      <c r="R105">
        <f>'Formato 6 a)'!D113</f>
        <v>4341569.75</v>
      </c>
      <c r="S105">
        <f>'Formato 6 a)'!E113</f>
        <v>4341569.75</v>
      </c>
      <c r="T105">
        <f>'Formato 6 a)'!F113</f>
        <v>4341569.75</v>
      </c>
      <c r="U105">
        <f>'Formato 6 a)'!G113</f>
        <v>0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1275801.56</v>
      </c>
      <c r="R107">
        <f>'Formato 6 a)'!D115</f>
        <v>1275801.56</v>
      </c>
      <c r="S107">
        <f>'Formato 6 a)'!E115</f>
        <v>1275801.56</v>
      </c>
      <c r="T107">
        <f>'Formato 6 a)'!F115</f>
        <v>1275801.56</v>
      </c>
      <c r="U107">
        <f>'Formato 6 a)'!G115</f>
        <v>0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3065768.19</v>
      </c>
      <c r="R109">
        <f>'Formato 6 a)'!D117</f>
        <v>3065768.19</v>
      </c>
      <c r="S109">
        <f>'Formato 6 a)'!E117</f>
        <v>3065768.19</v>
      </c>
      <c r="T109">
        <f>'Formato 6 a)'!F117</f>
        <v>3065768.19</v>
      </c>
      <c r="U109">
        <f>'Formato 6 a)'!G117</f>
        <v>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3122659.3100000005</v>
      </c>
      <c r="R115">
        <f>'Formato 6 a)'!D123</f>
        <v>3122659.3100000005</v>
      </c>
      <c r="S115">
        <f>'Formato 6 a)'!E123</f>
        <v>2780953.35</v>
      </c>
      <c r="T115">
        <f>'Formato 6 a)'!F123</f>
        <v>2780953.35</v>
      </c>
      <c r="U115">
        <f>'Formato 6 a)'!G123</f>
        <v>341705.95999999996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1047107.37</v>
      </c>
      <c r="R116">
        <f>'Formato 6 a)'!D124</f>
        <v>1047107.37</v>
      </c>
      <c r="S116">
        <f>'Formato 6 a)'!E124</f>
        <v>705401.41</v>
      </c>
      <c r="T116">
        <f>'Formato 6 a)'!F124</f>
        <v>705401.41</v>
      </c>
      <c r="U116">
        <f>'Formato 6 a)'!G124</f>
        <v>341705.95999999996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5711.99</v>
      </c>
      <c r="R118">
        <f>'Formato 6 a)'!D126</f>
        <v>5711.99</v>
      </c>
      <c r="S118">
        <f>'Formato 6 a)'!E126</f>
        <v>5711.99</v>
      </c>
      <c r="T118">
        <f>'Formato 6 a)'!F126</f>
        <v>5711.99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1546846</v>
      </c>
      <c r="R119">
        <f>'Formato 6 a)'!D127</f>
        <v>1546846</v>
      </c>
      <c r="S119">
        <f>'Formato 6 a)'!E127</f>
        <v>1546846</v>
      </c>
      <c r="T119">
        <f>'Formato 6 a)'!F127</f>
        <v>1546846</v>
      </c>
      <c r="U119">
        <f>'Formato 6 a)'!G127</f>
        <v>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522993.95</v>
      </c>
      <c r="R121">
        <f>'Formato 6 a)'!D129</f>
        <v>522993.95</v>
      </c>
      <c r="S121">
        <f>'Formato 6 a)'!E129</f>
        <v>522993.95</v>
      </c>
      <c r="T121">
        <f>'Formato 6 a)'!F129</f>
        <v>522993.95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1896245.95</v>
      </c>
      <c r="R125">
        <f>'Formato 6 a)'!D133</f>
        <v>1896245.95</v>
      </c>
      <c r="S125">
        <f>'Formato 6 a)'!E133</f>
        <v>1896245.95</v>
      </c>
      <c r="T125">
        <f>'Formato 6 a)'!F133</f>
        <v>1896245.95</v>
      </c>
      <c r="U125">
        <f>'Formato 6 a)'!G133</f>
        <v>0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1896245.95</v>
      </c>
      <c r="R127">
        <f>'Formato 6 a)'!D135</f>
        <v>1896245.95</v>
      </c>
      <c r="S127">
        <f>'Formato 6 a)'!E135</f>
        <v>1896245.95</v>
      </c>
      <c r="T127">
        <f>'Formato 6 a)'!F135</f>
        <v>1896245.95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121934563.02000001</v>
      </c>
      <c r="Q150">
        <f>'Formato 6 a)'!C159</f>
        <v>18221018.110000007</v>
      </c>
      <c r="R150">
        <f>'Formato 6 a)'!D159</f>
        <v>140155581.13000003</v>
      </c>
      <c r="S150">
        <f>'Formato 6 a)'!E159</f>
        <v>132143572.29000002</v>
      </c>
      <c r="T150">
        <f>'Formato 6 a)'!F159</f>
        <v>129820864.17000003</v>
      </c>
      <c r="U150">
        <f>'Formato 6 a)'!G159</f>
        <v>8012008.8399999915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zoomScale="90" zoomScaleNormal="90" workbookViewId="0">
      <selection activeCell="D25" sqref="D25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56.25" customHeight="1" x14ac:dyDescent="0.3">
      <c r="A1" s="175" t="s">
        <v>3290</v>
      </c>
      <c r="B1" s="175"/>
      <c r="C1" s="175"/>
      <c r="D1" s="175"/>
      <c r="E1" s="175"/>
      <c r="F1" s="175"/>
      <c r="G1" s="175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59" t="s">
        <v>277</v>
      </c>
      <c r="B3" s="160"/>
      <c r="C3" s="160"/>
      <c r="D3" s="160"/>
      <c r="E3" s="160"/>
      <c r="F3" s="160"/>
      <c r="G3" s="161"/>
    </row>
    <row r="4" spans="1:7" x14ac:dyDescent="0.3">
      <c r="A4" s="159" t="s">
        <v>431</v>
      </c>
      <c r="B4" s="160"/>
      <c r="C4" s="160"/>
      <c r="D4" s="160"/>
      <c r="E4" s="160"/>
      <c r="F4" s="160"/>
      <c r="G4" s="161"/>
    </row>
    <row r="5" spans="1:7" x14ac:dyDescent="0.3">
      <c r="A5" s="162" t="str">
        <f>TRIMESTRE</f>
        <v>Del 1 de enero al 31 de diciembre de 2018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28.8" x14ac:dyDescent="0.3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x14ac:dyDescent="0.3">
      <c r="A9" s="52" t="s">
        <v>440</v>
      </c>
      <c r="B9" s="59">
        <f>SUM(B10:GASTO_NE_FIN_01)</f>
        <v>121934563.02000001</v>
      </c>
      <c r="C9" s="59">
        <f>SUM(C10:GASTO_NE_FIN_02)</f>
        <v>6414065.1000000071</v>
      </c>
      <c r="D9" s="59">
        <f>SUM(D10:GASTO_NE_FIN_03)</f>
        <v>128348628.12000002</v>
      </c>
      <c r="E9" s="59">
        <f>SUM(E10:GASTO_NE_FIN_04)</f>
        <v>120678325.24000002</v>
      </c>
      <c r="F9" s="59">
        <f>SUM(F10:GASTO_NE_FIN_05)</f>
        <v>118355617.12000002</v>
      </c>
      <c r="G9" s="59">
        <f>SUM(G10:GASTO_NE_FIN_06)</f>
        <v>7670302.8799999915</v>
      </c>
    </row>
    <row r="10" spans="1:7" s="24" customFormat="1" x14ac:dyDescent="0.3">
      <c r="A10" s="144" t="s">
        <v>432</v>
      </c>
      <c r="B10" s="60">
        <v>121934563.02000001</v>
      </c>
      <c r="C10" s="60">
        <v>6414065.1000000071</v>
      </c>
      <c r="D10" s="60">
        <v>128348628.12000002</v>
      </c>
      <c r="E10" s="60">
        <v>120678325.24000002</v>
      </c>
      <c r="F10" s="60">
        <v>118355617.12000002</v>
      </c>
      <c r="G10" s="77">
        <v>7670302.8799999915</v>
      </c>
    </row>
    <row r="11" spans="1:7" s="24" customFormat="1" x14ac:dyDescent="0.3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3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3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3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3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3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3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0</v>
      </c>
      <c r="C19" s="61">
        <f>SUM(C20:GASTO_E_FIN_02)</f>
        <v>11806953.01</v>
      </c>
      <c r="D19" s="61">
        <f>SUM(D20:GASTO_E_FIN_03)</f>
        <v>11806953.01</v>
      </c>
      <c r="E19" s="61">
        <f>SUM(E20:GASTO_E_FIN_04)</f>
        <v>11465247.049999999</v>
      </c>
      <c r="F19" s="61">
        <f>SUM(F20:GASTO_E_FIN_05)</f>
        <v>11465247.049999999</v>
      </c>
      <c r="G19" s="61">
        <f>SUM(G20:GASTO_E_FIN_06)</f>
        <v>341705.95999999996</v>
      </c>
    </row>
    <row r="20" spans="1:7" s="24" customFormat="1" x14ac:dyDescent="0.3">
      <c r="A20" s="144" t="s">
        <v>432</v>
      </c>
      <c r="B20" s="60">
        <v>0</v>
      </c>
      <c r="C20" s="60">
        <v>11806953.01</v>
      </c>
      <c r="D20" s="60">
        <v>11806953.01</v>
      </c>
      <c r="E20" s="60">
        <v>11465247.049999999</v>
      </c>
      <c r="F20" s="60">
        <v>11465247.049999999</v>
      </c>
      <c r="G20" s="60">
        <v>341705.95999999996</v>
      </c>
    </row>
    <row r="21" spans="1:7" s="24" customFormat="1" x14ac:dyDescent="0.3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s="24" customFormat="1" x14ac:dyDescent="0.3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3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3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3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3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3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121934563.02000001</v>
      </c>
      <c r="C29" s="61">
        <f>GASTO_NE_T2+GASTO_E_T2</f>
        <v>18221018.110000007</v>
      </c>
      <c r="D29" s="61">
        <f>GASTO_NE_T3+GASTO_E_T3</f>
        <v>140155581.13000003</v>
      </c>
      <c r="E29" s="61">
        <f>GASTO_NE_T4+GASTO_E_T4</f>
        <v>132143572.29000002</v>
      </c>
      <c r="F29" s="61">
        <f>GASTO_NE_T5+GASTO_E_T5</f>
        <v>129820864.17000002</v>
      </c>
      <c r="G29" s="61">
        <f>GASTO_NE_T6+GASTO_E_T6</f>
        <v>8012008.8399999915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0866141732283461" right="0.70866141732283461" top="0.74803149606299213" bottom="1.08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121934563.02000001</v>
      </c>
      <c r="Q2" s="18">
        <f>GASTO_NE_T2</f>
        <v>6414065.1000000071</v>
      </c>
      <c r="R2" s="18">
        <f>GASTO_NE_T3</f>
        <v>128348628.12000002</v>
      </c>
      <c r="S2" s="18">
        <f>GASTO_NE_T4</f>
        <v>120678325.24000002</v>
      </c>
      <c r="T2" s="18">
        <f>GASTO_NE_T5</f>
        <v>118355617.12000002</v>
      </c>
      <c r="U2" s="18">
        <f>GASTO_NE_T6</f>
        <v>7670302.8799999915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11806953.01</v>
      </c>
      <c r="R3" s="18">
        <f>GASTO_E_T3</f>
        <v>11806953.01</v>
      </c>
      <c r="S3" s="18">
        <f>GASTO_E_T4</f>
        <v>11465247.049999999</v>
      </c>
      <c r="T3" s="18">
        <f>GASTO_E_T5</f>
        <v>11465247.049999999</v>
      </c>
      <c r="U3" s="18">
        <f>GASTO_E_T6</f>
        <v>341705.95999999996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121934563.02000001</v>
      </c>
      <c r="Q4" s="18">
        <f>TOTAL_E_T2</f>
        <v>18221018.110000007</v>
      </c>
      <c r="R4" s="18">
        <f>TOTAL_E_T3</f>
        <v>140155581.13000003</v>
      </c>
      <c r="S4" s="18">
        <f>TOTAL_E_T4</f>
        <v>132143572.29000002</v>
      </c>
      <c r="T4" s="18">
        <f>TOTAL_E_T5</f>
        <v>129820864.17000002</v>
      </c>
      <c r="U4" s="18">
        <f>TOTAL_E_T6</f>
        <v>8012008.8399999915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opLeftCell="A43" zoomScale="90" zoomScaleNormal="90" workbookViewId="0">
      <selection activeCell="D56" sqref="D56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1" t="s">
        <v>3289</v>
      </c>
      <c r="B1" s="182"/>
      <c r="C1" s="182"/>
      <c r="D1" s="182"/>
      <c r="E1" s="182"/>
      <c r="F1" s="182"/>
      <c r="G1" s="182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59" t="s">
        <v>396</v>
      </c>
      <c r="B3" s="160"/>
      <c r="C3" s="160"/>
      <c r="D3" s="160"/>
      <c r="E3" s="160"/>
      <c r="F3" s="160"/>
      <c r="G3" s="161"/>
    </row>
    <row r="4" spans="1:7" x14ac:dyDescent="0.3">
      <c r="A4" s="159" t="s">
        <v>397</v>
      </c>
      <c r="B4" s="160"/>
      <c r="C4" s="160"/>
      <c r="D4" s="160"/>
      <c r="E4" s="160"/>
      <c r="F4" s="160"/>
      <c r="G4" s="161"/>
    </row>
    <row r="5" spans="1:7" x14ac:dyDescent="0.3">
      <c r="A5" s="162" t="str">
        <f>TRIMESTRE</f>
        <v>Del 1 de enero al 31 de diciembre de 2018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3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x14ac:dyDescent="0.3">
      <c r="A9" s="52" t="s">
        <v>363</v>
      </c>
      <c r="B9" s="70">
        <f>SUM(B10,B19,B27,B37)</f>
        <v>121934563.02000001</v>
      </c>
      <c r="C9" s="70">
        <f t="shared" ref="C9:G9" si="0">SUM(C10,C19,C27,C37)</f>
        <v>6414065.1000000071</v>
      </c>
      <c r="D9" s="70">
        <f t="shared" si="0"/>
        <v>128348628.12000002</v>
      </c>
      <c r="E9" s="70">
        <f t="shared" si="0"/>
        <v>120678325.24000002</v>
      </c>
      <c r="F9" s="70">
        <f t="shared" si="0"/>
        <v>118355617.12000002</v>
      </c>
      <c r="G9" s="70">
        <f t="shared" si="0"/>
        <v>7670302.8799999915</v>
      </c>
    </row>
    <row r="10" spans="1:7" x14ac:dyDescent="0.3">
      <c r="A10" s="53" t="s">
        <v>364</v>
      </c>
      <c r="B10" s="71">
        <f>SUM(B11:B18)</f>
        <v>121934563.02000001</v>
      </c>
      <c r="C10" s="71">
        <f t="shared" ref="C10:F10" si="1">SUM(C11:C18)</f>
        <v>6414065.1000000071</v>
      </c>
      <c r="D10" s="71">
        <f t="shared" si="1"/>
        <v>128348628.12000002</v>
      </c>
      <c r="E10" s="71">
        <f t="shared" si="1"/>
        <v>120678325.24000002</v>
      </c>
      <c r="F10" s="71">
        <f t="shared" si="1"/>
        <v>118355617.12000002</v>
      </c>
      <c r="G10" s="71">
        <f>SUM(G11:G18)</f>
        <v>7670302.8799999915</v>
      </c>
    </row>
    <row r="11" spans="1:7" x14ac:dyDescent="0.3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3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3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3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3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3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3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3">
      <c r="A18" s="63" t="s">
        <v>372</v>
      </c>
      <c r="B18" s="72">
        <v>121934563.02000001</v>
      </c>
      <c r="C18" s="72">
        <v>6414065.1000000071</v>
      </c>
      <c r="D18" s="72">
        <v>128348628.12000002</v>
      </c>
      <c r="E18" s="72">
        <v>120678325.24000002</v>
      </c>
      <c r="F18" s="72">
        <v>118355617.12000002</v>
      </c>
      <c r="G18" s="72">
        <v>7670302.8799999915</v>
      </c>
    </row>
    <row r="19" spans="1:7" x14ac:dyDescent="0.3">
      <c r="A19" s="53" t="s">
        <v>373</v>
      </c>
      <c r="B19" s="71">
        <f>SUM(B20:B26)</f>
        <v>0</v>
      </c>
      <c r="C19" s="71">
        <f t="shared" ref="C19:F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>SUM(G20:G26)</f>
        <v>0</v>
      </c>
    </row>
    <row r="20" spans="1:7" x14ac:dyDescent="0.3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v>0</v>
      </c>
    </row>
    <row r="21" spans="1:7" x14ac:dyDescent="0.3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v>0</v>
      </c>
    </row>
    <row r="22" spans="1:7" x14ac:dyDescent="0.3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v>0</v>
      </c>
    </row>
    <row r="23" spans="1:7" x14ac:dyDescent="0.3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v>0</v>
      </c>
    </row>
    <row r="24" spans="1:7" x14ac:dyDescent="0.3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v>0</v>
      </c>
    </row>
    <row r="25" spans="1:7" x14ac:dyDescent="0.3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v>0</v>
      </c>
    </row>
    <row r="26" spans="1:7" x14ac:dyDescent="0.3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v>0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3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v>0</v>
      </c>
    </row>
    <row r="29" spans="1:7" x14ac:dyDescent="0.3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v>0</v>
      </c>
    </row>
    <row r="30" spans="1:7" x14ac:dyDescent="0.3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v>0</v>
      </c>
    </row>
    <row r="31" spans="1:7" x14ac:dyDescent="0.3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v>0</v>
      </c>
    </row>
    <row r="32" spans="1:7" x14ac:dyDescent="0.3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v>0</v>
      </c>
    </row>
    <row r="33" spans="1:7" x14ac:dyDescent="0.3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v>0</v>
      </c>
    </row>
    <row r="34" spans="1:7" x14ac:dyDescent="0.3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v>0</v>
      </c>
    </row>
    <row r="35" spans="1:7" x14ac:dyDescent="0.3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v>0</v>
      </c>
    </row>
    <row r="36" spans="1:7" x14ac:dyDescent="0.3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v>0</v>
      </c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3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v>0</v>
      </c>
    </row>
    <row r="39" spans="1:7" ht="28.8" x14ac:dyDescent="0.3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</row>
    <row r="40" spans="1:7" x14ac:dyDescent="0.3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7" x14ac:dyDescent="0.3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0</v>
      </c>
      <c r="C43" s="73">
        <f t="shared" ref="C43:G43" si="5">SUM(C44,C53,C61,C71)</f>
        <v>11806953.01</v>
      </c>
      <c r="D43" s="73">
        <f t="shared" si="5"/>
        <v>11806953.01</v>
      </c>
      <c r="E43" s="73">
        <f t="shared" si="5"/>
        <v>11465247.049999999</v>
      </c>
      <c r="F43" s="73">
        <f t="shared" si="5"/>
        <v>11465247.049999999</v>
      </c>
      <c r="G43" s="73">
        <f t="shared" si="5"/>
        <v>341705.95999999996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3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7" x14ac:dyDescent="0.3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7" x14ac:dyDescent="0.3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</row>
    <row r="48" spans="1:7" x14ac:dyDescent="0.3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 x14ac:dyDescent="0.3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x14ac:dyDescent="0.3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</row>
    <row r="51" spans="1:7" x14ac:dyDescent="0.3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</row>
    <row r="52" spans="1:7" x14ac:dyDescent="0.3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</row>
    <row r="53" spans="1:7" x14ac:dyDescent="0.3">
      <c r="A53" s="53" t="s">
        <v>373</v>
      </c>
      <c r="B53" s="71">
        <f>SUM(B54:B60)</f>
        <v>0</v>
      </c>
      <c r="C53" s="151">
        <v>11806953.01</v>
      </c>
      <c r="D53" s="151">
        <v>11806953.01</v>
      </c>
      <c r="E53" s="151">
        <v>11465247.049999999</v>
      </c>
      <c r="F53" s="151">
        <v>11465247.049999999</v>
      </c>
      <c r="G53" s="151">
        <v>341705.95999999996</v>
      </c>
    </row>
    <row r="54" spans="1:7" x14ac:dyDescent="0.3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v>0</v>
      </c>
    </row>
    <row r="55" spans="1:7" x14ac:dyDescent="0.3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v>0</v>
      </c>
    </row>
    <row r="56" spans="1:7" x14ac:dyDescent="0.3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v>0</v>
      </c>
    </row>
    <row r="57" spans="1:7" x14ac:dyDescent="0.3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v>0</v>
      </c>
    </row>
    <row r="58" spans="1:7" x14ac:dyDescent="0.3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v>0</v>
      </c>
    </row>
    <row r="59" spans="1:7" x14ac:dyDescent="0.3">
      <c r="A59" s="69" t="s">
        <v>379</v>
      </c>
      <c r="B59" s="71">
        <v>0</v>
      </c>
      <c r="C59" s="71">
        <v>2159865.36</v>
      </c>
      <c r="D59" s="71">
        <v>2159865.36</v>
      </c>
      <c r="E59" s="71">
        <v>1845373.2</v>
      </c>
      <c r="F59" s="71">
        <v>1845373.2</v>
      </c>
      <c r="G59" s="72">
        <v>314492.15999999992</v>
      </c>
    </row>
    <row r="60" spans="1:7" x14ac:dyDescent="0.3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v>0</v>
      </c>
    </row>
    <row r="61" spans="1:7" x14ac:dyDescent="0.3">
      <c r="A61" s="53" t="s">
        <v>381</v>
      </c>
      <c r="B61" s="71">
        <f>SUM(B62:B70)</f>
        <v>0</v>
      </c>
      <c r="C61" s="71">
        <f t="shared" ref="C61:G61" si="7">SUM(C62:C70)</f>
        <v>0</v>
      </c>
      <c r="D61" s="71">
        <f t="shared" si="7"/>
        <v>0</v>
      </c>
      <c r="E61" s="71">
        <f t="shared" si="7"/>
        <v>0</v>
      </c>
      <c r="F61" s="71">
        <f t="shared" si="7"/>
        <v>0</v>
      </c>
      <c r="G61" s="71">
        <f t="shared" si="7"/>
        <v>0</v>
      </c>
    </row>
    <row r="62" spans="1:7" x14ac:dyDescent="0.3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v>0</v>
      </c>
    </row>
    <row r="63" spans="1:7" x14ac:dyDescent="0.3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v>0</v>
      </c>
    </row>
    <row r="64" spans="1:7" x14ac:dyDescent="0.3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v>0</v>
      </c>
    </row>
    <row r="65" spans="1:8" x14ac:dyDescent="0.3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v>0</v>
      </c>
    </row>
    <row r="66" spans="1:8" x14ac:dyDescent="0.3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v>0</v>
      </c>
    </row>
    <row r="67" spans="1:8" x14ac:dyDescent="0.3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v>0</v>
      </c>
    </row>
    <row r="68" spans="1:8" x14ac:dyDescent="0.3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v>0</v>
      </c>
    </row>
    <row r="69" spans="1:8" x14ac:dyDescent="0.3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v>0</v>
      </c>
    </row>
    <row r="70" spans="1:8" x14ac:dyDescent="0.3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v>0</v>
      </c>
    </row>
    <row r="71" spans="1:8" x14ac:dyDescent="0.3">
      <c r="A71" s="64" t="s">
        <v>3299</v>
      </c>
      <c r="B71" s="74">
        <f>SUM(B72:B75)</f>
        <v>0</v>
      </c>
      <c r="C71" s="74">
        <f t="shared" ref="C71:F71" si="8">SUM(C72:C75)</f>
        <v>0</v>
      </c>
      <c r="D71" s="74">
        <f t="shared" si="8"/>
        <v>0</v>
      </c>
      <c r="E71" s="74">
        <f t="shared" si="8"/>
        <v>0</v>
      </c>
      <c r="F71" s="74">
        <f t="shared" si="8"/>
        <v>0</v>
      </c>
      <c r="G71" s="74">
        <f>SUM(G72:G75)</f>
        <v>0</v>
      </c>
    </row>
    <row r="72" spans="1:8" x14ac:dyDescent="0.3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v>0</v>
      </c>
    </row>
    <row r="73" spans="1:8" ht="28.8" x14ac:dyDescent="0.3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v>0</v>
      </c>
    </row>
    <row r="74" spans="1:8" x14ac:dyDescent="0.3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v>0</v>
      </c>
    </row>
    <row r="75" spans="1:8" x14ac:dyDescent="0.3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v>0</v>
      </c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121934563.02000001</v>
      </c>
      <c r="C77" s="73">
        <f t="shared" ref="C77:F77" si="9">C43+C9</f>
        <v>18221018.110000007</v>
      </c>
      <c r="D77" s="73">
        <f t="shared" si="9"/>
        <v>140155581.13000003</v>
      </c>
      <c r="E77" s="73">
        <f t="shared" si="9"/>
        <v>132143572.29000002</v>
      </c>
      <c r="F77" s="73">
        <f t="shared" si="9"/>
        <v>129820864.17000002</v>
      </c>
      <c r="G77" s="73">
        <f>G43+G9</f>
        <v>8012008.8399999915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65" bottom="0.84" header="0.3" footer="0.3"/>
  <pageSetup scale="40" orientation="landscape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121934563.02000001</v>
      </c>
      <c r="Q2" s="18">
        <f>'Formato 6 c)'!C9</f>
        <v>6414065.1000000071</v>
      </c>
      <c r="R2" s="18">
        <f>'Formato 6 c)'!D9</f>
        <v>128348628.12000002</v>
      </c>
      <c r="S2" s="18">
        <f>'Formato 6 c)'!E9</f>
        <v>120678325.24000002</v>
      </c>
      <c r="T2" s="18">
        <f>'Formato 6 c)'!F9</f>
        <v>118355617.12000002</v>
      </c>
      <c r="U2" s="18">
        <f>'Formato 6 c)'!G9</f>
        <v>7670302.8799999915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121934563.02000001</v>
      </c>
      <c r="Q3" s="18">
        <f>'Formato 6 c)'!C10</f>
        <v>6414065.1000000071</v>
      </c>
      <c r="R3" s="18">
        <f>'Formato 6 c)'!D10</f>
        <v>128348628.12000002</v>
      </c>
      <c r="S3" s="18">
        <f>'Formato 6 c)'!E10</f>
        <v>120678325.24000002</v>
      </c>
      <c r="T3" s="18">
        <f>'Formato 6 c)'!F10</f>
        <v>118355617.12000002</v>
      </c>
      <c r="U3" s="18">
        <f>'Formato 6 c)'!G10</f>
        <v>7670302.8799999915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121934563.02000001</v>
      </c>
      <c r="Q11" s="18">
        <f>'Formato 6 c)'!C18</f>
        <v>6414065.1000000071</v>
      </c>
      <c r="R11" s="18">
        <f>'Formato 6 c)'!D18</f>
        <v>128348628.12000002</v>
      </c>
      <c r="S11" s="18">
        <f>'Formato 6 c)'!E18</f>
        <v>120678325.24000002</v>
      </c>
      <c r="T11" s="18">
        <f>'Formato 6 c)'!F18</f>
        <v>118355617.12000002</v>
      </c>
      <c r="U11" s="18">
        <f>'Formato 6 c)'!G18</f>
        <v>7670302.8799999915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11806953.01</v>
      </c>
      <c r="R35" s="18">
        <f>'Formato 6 c)'!D43</f>
        <v>11806953.01</v>
      </c>
      <c r="S35" s="18">
        <f>'Formato 6 c)'!E43</f>
        <v>11465247.049999999</v>
      </c>
      <c r="T35" s="18">
        <f>'Formato 6 c)'!F43</f>
        <v>11465247.049999999</v>
      </c>
      <c r="U35" s="18">
        <f>'Formato 6 c)'!G43</f>
        <v>341705.95999999996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11806953.01</v>
      </c>
      <c r="R45" s="18">
        <f>'Formato 6 c)'!D53</f>
        <v>11806953.01</v>
      </c>
      <c r="S45" s="18">
        <f>'Formato 6 c)'!E53</f>
        <v>11465247.049999999</v>
      </c>
      <c r="T45" s="18">
        <f>'Formato 6 c)'!F53</f>
        <v>11465247.049999999</v>
      </c>
      <c r="U45" s="18">
        <f>'Formato 6 c)'!G53</f>
        <v>341705.95999999996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2159865.36</v>
      </c>
      <c r="R51" s="18">
        <f>'Formato 6 c)'!D59</f>
        <v>2159865.36</v>
      </c>
      <c r="S51" s="18">
        <f>'Formato 6 c)'!E59</f>
        <v>1845373.2</v>
      </c>
      <c r="T51" s="18">
        <f>'Formato 6 c)'!F59</f>
        <v>1845373.2</v>
      </c>
      <c r="U51" s="18">
        <f>'Formato 6 c)'!G59</f>
        <v>314492.15999999992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121934563.02000001</v>
      </c>
      <c r="Q68" s="18">
        <f>'Formato 6 c)'!C77</f>
        <v>18221018.110000007</v>
      </c>
      <c r="R68" s="18">
        <f>'Formato 6 c)'!D77</f>
        <v>140155581.13000003</v>
      </c>
      <c r="S68" s="18">
        <f>'Formato 6 c)'!E77</f>
        <v>132143572.29000002</v>
      </c>
      <c r="T68" s="18">
        <f>'Formato 6 c)'!F77</f>
        <v>129820864.17000002</v>
      </c>
      <c r="U68" s="18">
        <f>'Formato 6 c)'!G77</f>
        <v>8012008.8399999915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80" zoomScaleNormal="80" workbookViewId="0">
      <selection activeCell="F27" sqref="F27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5" t="s">
        <v>3287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62" t="s">
        <v>277</v>
      </c>
      <c r="B3" s="163"/>
      <c r="C3" s="163"/>
      <c r="D3" s="163"/>
      <c r="E3" s="163"/>
      <c r="F3" s="163"/>
      <c r="G3" s="164"/>
    </row>
    <row r="4" spans="1:7" x14ac:dyDescent="0.3">
      <c r="A4" s="162" t="s">
        <v>399</v>
      </c>
      <c r="B4" s="163"/>
      <c r="C4" s="163"/>
      <c r="D4" s="163"/>
      <c r="E4" s="163"/>
      <c r="F4" s="163"/>
      <c r="G4" s="164"/>
    </row>
    <row r="5" spans="1:7" x14ac:dyDescent="0.3">
      <c r="A5" s="162" t="str">
        <f>TRIMESTRE</f>
        <v>Del 1 de enero al 31 de diciembre de 2018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3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x14ac:dyDescent="0.3">
      <c r="A9" s="52" t="s">
        <v>400</v>
      </c>
      <c r="B9" s="66">
        <f>SUM(B10,B11,B12,B15,B16,B19)</f>
        <v>97675746.180000007</v>
      </c>
      <c r="C9" s="66">
        <f t="shared" ref="C9:F9" si="0">SUM(C10,C11,C12,C15,C16,C19)</f>
        <v>-936362.34999999404</v>
      </c>
      <c r="D9" s="66">
        <f t="shared" si="0"/>
        <v>96739383.830000013</v>
      </c>
      <c r="E9" s="66">
        <f t="shared" si="0"/>
        <v>91511564.190000013</v>
      </c>
      <c r="F9" s="66">
        <f t="shared" si="0"/>
        <v>91511564.190000013</v>
      </c>
      <c r="G9" s="66">
        <f>SUM(G10,G11,G12,G15,G16,G19)</f>
        <v>5227819.6399999894</v>
      </c>
    </row>
    <row r="10" spans="1:7" x14ac:dyDescent="0.3">
      <c r="A10" s="53" t="s">
        <v>401</v>
      </c>
      <c r="B10" s="67">
        <v>97675746.180000007</v>
      </c>
      <c r="C10" s="67">
        <v>-936362.34999999404</v>
      </c>
      <c r="D10" s="67">
        <v>96739383.830000013</v>
      </c>
      <c r="E10" s="67">
        <v>91511564.190000013</v>
      </c>
      <c r="F10" s="67">
        <v>91511564.190000013</v>
      </c>
      <c r="G10" s="67">
        <v>5227819.6399999894</v>
      </c>
    </row>
    <row r="11" spans="1:7" x14ac:dyDescent="0.3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3">
      <c r="A12" s="53" t="s">
        <v>403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3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3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3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3">
      <c r="A16" s="64" t="s">
        <v>407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3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3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x14ac:dyDescent="0.3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1">SUM(C22,C23,C24,C27,C28,C31)</f>
        <v>220224.94</v>
      </c>
      <c r="D21" s="66">
        <f t="shared" si="1"/>
        <v>220224.94</v>
      </c>
      <c r="E21" s="66">
        <f t="shared" si="1"/>
        <v>220224.94</v>
      </c>
      <c r="F21" s="66">
        <f t="shared" si="1"/>
        <v>220224.94</v>
      </c>
      <c r="G21" s="66">
        <f>SUM(G22,G23,G24,G27,G28,G31)</f>
        <v>0</v>
      </c>
    </row>
    <row r="22" spans="1:7" s="24" customFormat="1" x14ac:dyDescent="0.3">
      <c r="A22" s="53" t="s">
        <v>401</v>
      </c>
      <c r="B22" s="67">
        <v>0</v>
      </c>
      <c r="C22" s="67">
        <v>220224.94</v>
      </c>
      <c r="D22" s="67">
        <v>220224.94</v>
      </c>
      <c r="E22" s="67">
        <v>220224.94</v>
      </c>
      <c r="F22" s="67">
        <v>220224.94</v>
      </c>
      <c r="G22" s="67">
        <v>0</v>
      </c>
    </row>
    <row r="23" spans="1:7" s="24" customFormat="1" x14ac:dyDescent="0.3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 s="24" customFormat="1" x14ac:dyDescent="0.3">
      <c r="A24" s="53" t="s">
        <v>403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 s="24" customFormat="1" x14ac:dyDescent="0.3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s="24" customFormat="1" x14ac:dyDescent="0.3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 s="24" customFormat="1" x14ac:dyDescent="0.3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7" s="24" customFormat="1" x14ac:dyDescent="0.3">
      <c r="A28" s="64" t="s">
        <v>407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</row>
    <row r="29" spans="1:7" s="24" customFormat="1" x14ac:dyDescent="0.3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</row>
    <row r="30" spans="1:7" s="24" customFormat="1" x14ac:dyDescent="0.3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</row>
    <row r="31" spans="1:7" s="24" customFormat="1" x14ac:dyDescent="0.3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97675746.180000007</v>
      </c>
      <c r="C33" s="66">
        <f t="shared" ref="C33:G33" si="2">C21+C9</f>
        <v>-716137.4099999941</v>
      </c>
      <c r="D33" s="66">
        <f t="shared" si="2"/>
        <v>96959608.770000011</v>
      </c>
      <c r="E33" s="66">
        <f t="shared" si="2"/>
        <v>91731789.13000001</v>
      </c>
      <c r="F33" s="66">
        <f t="shared" si="2"/>
        <v>91731789.13000001</v>
      </c>
      <c r="G33" s="66">
        <f t="shared" si="2"/>
        <v>5227819.6399999894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65" bottom="0.84" header="0.3" footer="0.3"/>
  <pageSetup paperSize="119" scale="52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97675746.180000007</v>
      </c>
      <c r="Q2" s="18">
        <f>'Formato 6 d)'!C9</f>
        <v>-936362.34999999404</v>
      </c>
      <c r="R2" s="18">
        <f>'Formato 6 d)'!D9</f>
        <v>96739383.830000013</v>
      </c>
      <c r="S2" s="18">
        <f>'Formato 6 d)'!E9</f>
        <v>91511564.190000013</v>
      </c>
      <c r="T2" s="18">
        <f>'Formato 6 d)'!F9</f>
        <v>91511564.190000013</v>
      </c>
      <c r="U2" s="18">
        <f>'Formato 6 d)'!G9</f>
        <v>5227819.6399999894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97675746.180000007</v>
      </c>
      <c r="Q3" s="18">
        <f>'Formato 6 d)'!C10</f>
        <v>-936362.34999999404</v>
      </c>
      <c r="R3" s="18">
        <f>'Formato 6 d)'!D10</f>
        <v>96739383.830000013</v>
      </c>
      <c r="S3" s="18">
        <f>'Formato 6 d)'!E10</f>
        <v>91511564.190000013</v>
      </c>
      <c r="T3" s="18">
        <f>'Formato 6 d)'!F10</f>
        <v>91511564.190000013</v>
      </c>
      <c r="U3" s="18">
        <f>'Formato 6 d)'!G10</f>
        <v>5227819.6399999894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220224.94</v>
      </c>
      <c r="R13" s="18">
        <f>'Formato 6 d)'!D21</f>
        <v>220224.94</v>
      </c>
      <c r="S13" s="18">
        <f>'Formato 6 d)'!E21</f>
        <v>220224.94</v>
      </c>
      <c r="T13" s="18">
        <f>'Formato 6 d)'!F21</f>
        <v>220224.94</v>
      </c>
      <c r="U13" s="18">
        <f>'Formato 6 d)'!G21</f>
        <v>0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220224.94</v>
      </c>
      <c r="R14" s="18">
        <f>'Formato 6 d)'!D22</f>
        <v>220224.94</v>
      </c>
      <c r="S14" s="18">
        <f>'Formato 6 d)'!E22</f>
        <v>220224.94</v>
      </c>
      <c r="T14" s="18">
        <f>'Formato 6 d)'!F22</f>
        <v>220224.94</v>
      </c>
      <c r="U14" s="18">
        <f>'Formato 6 d)'!G22</f>
        <v>0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97675746.180000007</v>
      </c>
      <c r="Q24" s="18">
        <f>'Formato 6 d)'!C33</f>
        <v>-716137.4099999941</v>
      </c>
      <c r="R24" s="18">
        <f>'Formato 6 d)'!D33</f>
        <v>96959608.770000011</v>
      </c>
      <c r="S24" s="18">
        <f>'Formato 6 d)'!E33</f>
        <v>91731789.13000001</v>
      </c>
      <c r="T24" s="18">
        <f>'Formato 6 d)'!F33</f>
        <v>91731789.13000001</v>
      </c>
      <c r="U24" s="18">
        <f>'Formato 6 d)'!G33</f>
        <v>5227819.6399999894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activeCell="D20" sqref="D20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4" t="s">
        <v>413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414</v>
      </c>
      <c r="B3" s="160"/>
      <c r="C3" s="160"/>
      <c r="D3" s="160"/>
      <c r="E3" s="160"/>
      <c r="F3" s="160"/>
      <c r="G3" s="161"/>
    </row>
    <row r="4" spans="1:7" x14ac:dyDescent="0.3">
      <c r="A4" s="159" t="s">
        <v>118</v>
      </c>
      <c r="B4" s="160"/>
      <c r="C4" s="160"/>
      <c r="D4" s="160"/>
      <c r="E4" s="160"/>
      <c r="F4" s="160"/>
      <c r="G4" s="161"/>
    </row>
    <row r="5" spans="1:7" x14ac:dyDescent="0.3">
      <c r="A5" s="159" t="s">
        <v>415</v>
      </c>
      <c r="B5" s="160"/>
      <c r="C5" s="160"/>
      <c r="D5" s="160"/>
      <c r="E5" s="160"/>
      <c r="F5" s="160"/>
      <c r="G5" s="161"/>
    </row>
    <row r="6" spans="1:7" x14ac:dyDescent="0.3">
      <c r="A6" s="171" t="s">
        <v>3288</v>
      </c>
      <c r="B6" s="51">
        <f>ANIO1P</f>
        <v>2019</v>
      </c>
      <c r="C6" s="184" t="str">
        <f>ANIO2P</f>
        <v>2020 (d)</v>
      </c>
      <c r="D6" s="184" t="str">
        <f>ANIO3P</f>
        <v>2021 (d)</v>
      </c>
      <c r="E6" s="184" t="str">
        <f>ANIO4P</f>
        <v>2022 (d)</v>
      </c>
      <c r="F6" s="184" t="str">
        <f>ANIO5P</f>
        <v>2023 (d)</v>
      </c>
      <c r="G6" s="184" t="str">
        <f>ANIO6P</f>
        <v>2024 (d)</v>
      </c>
    </row>
    <row r="7" spans="1:7" ht="48" customHeight="1" x14ac:dyDescent="0.3">
      <c r="A7" s="172"/>
      <c r="B7" s="88" t="s">
        <v>3291</v>
      </c>
      <c r="C7" s="185"/>
      <c r="D7" s="185"/>
      <c r="E7" s="185"/>
      <c r="F7" s="185"/>
      <c r="G7" s="185"/>
    </row>
    <row r="8" spans="1:7" x14ac:dyDescent="0.3">
      <c r="A8" s="52" t="s">
        <v>421</v>
      </c>
      <c r="B8" s="59">
        <f>SUM(B9:B20)</f>
        <v>121934563</v>
      </c>
      <c r="C8" s="59">
        <f t="shared" ref="C8:G8" si="0">SUM(C9:C20)</f>
        <v>128031291.15000001</v>
      </c>
      <c r="D8" s="59">
        <f t="shared" si="0"/>
        <v>134432855.70750001</v>
      </c>
      <c r="E8" s="59">
        <f t="shared" si="0"/>
        <v>141154498.49287501</v>
      </c>
      <c r="F8" s="59">
        <f t="shared" si="0"/>
        <v>0</v>
      </c>
      <c r="G8" s="59">
        <f t="shared" si="0"/>
        <v>0</v>
      </c>
    </row>
    <row r="9" spans="1:7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3" t="s">
        <v>416</v>
      </c>
      <c r="B12" s="60">
        <v>5534569.5099999998</v>
      </c>
      <c r="C12" s="60">
        <v>5811297.9855000004</v>
      </c>
      <c r="D12" s="60">
        <v>6101862.8847750006</v>
      </c>
      <c r="E12" s="60">
        <v>6406956.0290137511</v>
      </c>
      <c r="F12" s="60">
        <v>0</v>
      </c>
      <c r="G12" s="60">
        <v>0</v>
      </c>
    </row>
    <row r="13" spans="1:7" x14ac:dyDescent="0.3">
      <c r="A13" s="53" t="s">
        <v>220</v>
      </c>
      <c r="B13" s="60">
        <v>3663225</v>
      </c>
      <c r="C13" s="60">
        <v>3846386.25</v>
      </c>
      <c r="D13" s="60">
        <v>4038705.5625</v>
      </c>
      <c r="E13" s="60">
        <v>4240640.8406250002</v>
      </c>
      <c r="F13" s="60">
        <v>0</v>
      </c>
      <c r="G13" s="60">
        <v>0</v>
      </c>
    </row>
    <row r="14" spans="1:7" x14ac:dyDescent="0.3">
      <c r="A14" s="53" t="s">
        <v>221</v>
      </c>
      <c r="B14" s="60">
        <v>4398824.49</v>
      </c>
      <c r="C14" s="60">
        <v>4618765.7145000007</v>
      </c>
      <c r="D14" s="60">
        <v>4849704.000225001</v>
      </c>
      <c r="E14" s="60">
        <v>5092189.2002362516</v>
      </c>
      <c r="F14" s="60">
        <v>0</v>
      </c>
      <c r="G14" s="60">
        <v>0</v>
      </c>
    </row>
    <row r="15" spans="1:7" x14ac:dyDescent="0.3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 t="s">
        <v>240</v>
      </c>
      <c r="B18" s="60">
        <v>108337944</v>
      </c>
      <c r="C18" s="60">
        <v>113754841.2</v>
      </c>
      <c r="D18" s="60">
        <v>119442583.26000001</v>
      </c>
      <c r="E18" s="60">
        <v>125414712.42300001</v>
      </c>
      <c r="F18" s="60">
        <v>0</v>
      </c>
      <c r="G18" s="60">
        <v>0</v>
      </c>
    </row>
    <row r="19" spans="1:7" x14ac:dyDescent="0.3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3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3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121934563</v>
      </c>
      <c r="C32" s="61">
        <f t="shared" ref="C32:F32" si="3">C29+C22+C8</f>
        <v>128031291.15000001</v>
      </c>
      <c r="D32" s="61">
        <f t="shared" si="3"/>
        <v>134432855.70750001</v>
      </c>
      <c r="E32" s="61">
        <f t="shared" si="3"/>
        <v>141154498.49287501</v>
      </c>
      <c r="F32" s="61">
        <f t="shared" si="3"/>
        <v>0</v>
      </c>
      <c r="G32" s="61">
        <f>G29+G22+G8</f>
        <v>0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121934563</v>
      </c>
      <c r="C35" s="60">
        <v>128031291.15000001</v>
      </c>
      <c r="D35" s="60">
        <v>134432855.70750001</v>
      </c>
      <c r="E35" s="60">
        <v>141154498.49287501</v>
      </c>
      <c r="F35" s="60">
        <v>0</v>
      </c>
      <c r="G35" s="60">
        <v>0</v>
      </c>
    </row>
    <row r="36" spans="1:7" ht="28.8" x14ac:dyDescent="0.3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55" t="s">
        <v>429</v>
      </c>
      <c r="B37" s="61">
        <f>B36+B35</f>
        <v>121934563</v>
      </c>
      <c r="C37" s="61">
        <f t="shared" ref="C37:F37" si="4">C36+C35</f>
        <v>128031291.15000001</v>
      </c>
      <c r="D37" s="61">
        <f t="shared" si="4"/>
        <v>134432855.70750001</v>
      </c>
      <c r="E37" s="61">
        <f t="shared" si="4"/>
        <v>141154498.49287501</v>
      </c>
      <c r="F37" s="61">
        <f t="shared" si="4"/>
        <v>0</v>
      </c>
      <c r="G37" s="61">
        <f>G36+G35</f>
        <v>0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" right="0.7" top="0.65" bottom="0.84" header="0.3" footer="0.3"/>
  <pageSetup scale="5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121934563</v>
      </c>
      <c r="Q2" s="18">
        <f>'Formato 7 a)'!C8</f>
        <v>128031291.15000001</v>
      </c>
      <c r="R2" s="18">
        <f>'Formato 7 a)'!D8</f>
        <v>134432855.70750001</v>
      </c>
      <c r="S2" s="18">
        <f>'Formato 7 a)'!E8</f>
        <v>141154498.49287501</v>
      </c>
      <c r="T2" s="18">
        <f>'Formato 7 a)'!F8</f>
        <v>0</v>
      </c>
      <c r="U2" s="18">
        <f>'Formato 7 a)'!G8</f>
        <v>0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5534569.5099999998</v>
      </c>
      <c r="Q6" s="18">
        <f>'Formato 7 a)'!C12</f>
        <v>5811297.9855000004</v>
      </c>
      <c r="R6" s="18">
        <f>'Formato 7 a)'!D12</f>
        <v>6101862.8847750006</v>
      </c>
      <c r="S6" s="18">
        <f>'Formato 7 a)'!E12</f>
        <v>6406956.0290137511</v>
      </c>
      <c r="T6" s="18">
        <f>'Formato 7 a)'!F12</f>
        <v>0</v>
      </c>
      <c r="U6" s="18">
        <f>'Formato 7 a)'!G12</f>
        <v>0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3663225</v>
      </c>
      <c r="Q7" s="18">
        <f>'Formato 7 a)'!C13</f>
        <v>3846386.25</v>
      </c>
      <c r="R7" s="18">
        <f>'Formato 7 a)'!D13</f>
        <v>4038705.5625</v>
      </c>
      <c r="S7" s="18">
        <f>'Formato 7 a)'!E13</f>
        <v>4240640.8406250002</v>
      </c>
      <c r="T7" s="18">
        <f>'Formato 7 a)'!F13</f>
        <v>0</v>
      </c>
      <c r="U7" s="18">
        <f>'Formato 7 a)'!G13</f>
        <v>0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4398824.49</v>
      </c>
      <c r="Q8" s="18">
        <f>'Formato 7 a)'!C14</f>
        <v>4618765.7145000007</v>
      </c>
      <c r="R8" s="18">
        <f>'Formato 7 a)'!D14</f>
        <v>4849704.000225001</v>
      </c>
      <c r="S8" s="18">
        <f>'Formato 7 a)'!E14</f>
        <v>5092189.2002362516</v>
      </c>
      <c r="T8" s="18">
        <f>'Formato 7 a)'!F14</f>
        <v>0</v>
      </c>
      <c r="U8" s="18">
        <f>'Formato 7 a)'!G14</f>
        <v>0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108337944</v>
      </c>
      <c r="Q12" s="18">
        <f>'Formato 7 a)'!C18</f>
        <v>113754841.2</v>
      </c>
      <c r="R12" s="18">
        <f>'Formato 7 a)'!D18</f>
        <v>119442583.26000001</v>
      </c>
      <c r="S12" s="18">
        <f>'Formato 7 a)'!E18</f>
        <v>125414712.42300001</v>
      </c>
      <c r="T12" s="18">
        <f>'Formato 7 a)'!F18</f>
        <v>0</v>
      </c>
      <c r="U12" s="18">
        <f>'Formato 7 a)'!G18</f>
        <v>0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121934563</v>
      </c>
      <c r="Q23" s="18">
        <f>'Formato 7 a)'!C32</f>
        <v>128031291.15000001</v>
      </c>
      <c r="R23" s="18">
        <f>'Formato 7 a)'!D32</f>
        <v>134432855.70750001</v>
      </c>
      <c r="S23" s="18">
        <f>'Formato 7 a)'!E32</f>
        <v>141154498.49287501</v>
      </c>
      <c r="T23" s="18">
        <f>'Formato 7 a)'!F32</f>
        <v>0</v>
      </c>
      <c r="U23" s="18">
        <f>'Formato 7 a)'!G32</f>
        <v>0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121934563</v>
      </c>
      <c r="Q25" s="18">
        <f>'Formato 7 a)'!C35</f>
        <v>128031291.15000001</v>
      </c>
      <c r="R25" s="18">
        <f>'Formato 7 a)'!D35</f>
        <v>134432855.70750001</v>
      </c>
      <c r="S25" s="18">
        <f>'Formato 7 a)'!E35</f>
        <v>141154498.49287501</v>
      </c>
      <c r="T25" s="18">
        <f>'Formato 7 a)'!F35</f>
        <v>0</v>
      </c>
      <c r="U25" s="18">
        <f>'Formato 7 a)'!G35</f>
        <v>0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121934563</v>
      </c>
      <c r="Q27" s="18">
        <f>'Formato 7 a)'!C37</f>
        <v>128031291.15000001</v>
      </c>
      <c r="R27" s="18">
        <f>'Formato 7 a)'!D37</f>
        <v>134432855.70750001</v>
      </c>
      <c r="S27" s="18">
        <f>'Formato 7 a)'!E37</f>
        <v>141154498.49287501</v>
      </c>
      <c r="T27" s="18">
        <f>'Formato 7 a)'!F37</f>
        <v>0</v>
      </c>
      <c r="U27" s="18">
        <f>'Formato 7 a)'!G37</f>
        <v>0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activeCell="D30" sqref="D30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4" t="s">
        <v>451</v>
      </c>
      <c r="B1" s="174"/>
      <c r="C1" s="174"/>
      <c r="D1" s="174"/>
      <c r="E1" s="174"/>
      <c r="F1" s="174"/>
      <c r="G1" s="174"/>
    </row>
    <row r="2" spans="1:7" customFormat="1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customFormat="1" x14ac:dyDescent="0.3">
      <c r="A3" s="159" t="s">
        <v>452</v>
      </c>
      <c r="B3" s="160"/>
      <c r="C3" s="160"/>
      <c r="D3" s="160"/>
      <c r="E3" s="160"/>
      <c r="F3" s="160"/>
      <c r="G3" s="161"/>
    </row>
    <row r="4" spans="1:7" customFormat="1" x14ac:dyDescent="0.3">
      <c r="A4" s="159" t="s">
        <v>118</v>
      </c>
      <c r="B4" s="160"/>
      <c r="C4" s="160"/>
      <c r="D4" s="160"/>
      <c r="E4" s="160"/>
      <c r="F4" s="160"/>
      <c r="G4" s="161"/>
    </row>
    <row r="5" spans="1:7" customFormat="1" x14ac:dyDescent="0.3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3">
      <c r="A6" s="186" t="s">
        <v>3142</v>
      </c>
      <c r="B6" s="51">
        <f>ANIO1P</f>
        <v>2019</v>
      </c>
      <c r="C6" s="184" t="str">
        <f>ANIO2P</f>
        <v>2020 (d)</v>
      </c>
      <c r="D6" s="184" t="str">
        <f>ANIO3P</f>
        <v>2021 (d)</v>
      </c>
      <c r="E6" s="184" t="str">
        <f>ANIO4P</f>
        <v>2022 (d)</v>
      </c>
      <c r="F6" s="184" t="str">
        <f>ANIO5P</f>
        <v>2023 (d)</v>
      </c>
      <c r="G6" s="184" t="str">
        <f>ANIO6P</f>
        <v>2024 (d)</v>
      </c>
    </row>
    <row r="7" spans="1:7" customFormat="1" ht="48" customHeight="1" x14ac:dyDescent="0.3">
      <c r="A7" s="187"/>
      <c r="B7" s="88" t="s">
        <v>3291</v>
      </c>
      <c r="C7" s="185"/>
      <c r="D7" s="185"/>
      <c r="E7" s="185"/>
      <c r="F7" s="185"/>
      <c r="G7" s="185"/>
    </row>
    <row r="8" spans="1:7" x14ac:dyDescent="0.3">
      <c r="A8" s="52" t="s">
        <v>453</v>
      </c>
      <c r="B8" s="59">
        <f>SUM(B9:B17)</f>
        <v>121934563.02000001</v>
      </c>
      <c r="C8" s="59">
        <f t="shared" ref="C8:G8" si="0">SUM(C9:C17)</f>
        <v>128031291.171</v>
      </c>
      <c r="D8" s="59">
        <f t="shared" si="0"/>
        <v>134432855.72955</v>
      </c>
      <c r="E8" s="59">
        <f t="shared" si="0"/>
        <v>141154498.51602754</v>
      </c>
      <c r="F8" s="59">
        <f t="shared" si="0"/>
        <v>0</v>
      </c>
      <c r="G8" s="59">
        <f t="shared" si="0"/>
        <v>0</v>
      </c>
    </row>
    <row r="9" spans="1:7" x14ac:dyDescent="0.3">
      <c r="A9" s="53" t="s">
        <v>454</v>
      </c>
      <c r="B9" s="60">
        <v>97675746.180000007</v>
      </c>
      <c r="C9" s="60">
        <v>102559533.48900001</v>
      </c>
      <c r="D9" s="60">
        <v>107687510.16345002</v>
      </c>
      <c r="E9" s="60">
        <v>113071885.67162253</v>
      </c>
      <c r="F9" s="60">
        <v>0</v>
      </c>
      <c r="G9" s="60">
        <v>0</v>
      </c>
    </row>
    <row r="10" spans="1:7" x14ac:dyDescent="0.3">
      <c r="A10" s="53" t="s">
        <v>455</v>
      </c>
      <c r="B10" s="60">
        <v>4745193.1900000004</v>
      </c>
      <c r="C10" s="60">
        <v>4982452.8495000005</v>
      </c>
      <c r="D10" s="60">
        <v>5231575.4919750011</v>
      </c>
      <c r="E10" s="60">
        <v>5493154.2665737513</v>
      </c>
      <c r="F10" s="60">
        <v>0</v>
      </c>
      <c r="G10" s="60">
        <v>0</v>
      </c>
    </row>
    <row r="11" spans="1:7" x14ac:dyDescent="0.3">
      <c r="A11" s="53" t="s">
        <v>456</v>
      </c>
      <c r="B11" s="60">
        <v>14995623.65</v>
      </c>
      <c r="C11" s="60">
        <v>15745404.832500001</v>
      </c>
      <c r="D11" s="60">
        <v>16532675.074125003</v>
      </c>
      <c r="E11" s="60">
        <v>17359308.827831253</v>
      </c>
      <c r="F11" s="60">
        <v>0</v>
      </c>
      <c r="G11" s="60">
        <v>0</v>
      </c>
    </row>
    <row r="12" spans="1:7" x14ac:dyDescent="0.3">
      <c r="A12" s="53" t="s">
        <v>457</v>
      </c>
      <c r="B12" s="60">
        <v>4200000</v>
      </c>
      <c r="C12" s="60">
        <v>4410000</v>
      </c>
      <c r="D12" s="60">
        <v>4630500</v>
      </c>
      <c r="E12" s="60">
        <v>4862025</v>
      </c>
      <c r="F12" s="60">
        <v>0</v>
      </c>
      <c r="G12" s="60">
        <v>0</v>
      </c>
    </row>
    <row r="13" spans="1:7" x14ac:dyDescent="0.3">
      <c r="A13" s="53" t="s">
        <v>458</v>
      </c>
      <c r="B13" s="60">
        <v>318000</v>
      </c>
      <c r="C13" s="60">
        <v>333900</v>
      </c>
      <c r="D13" s="60">
        <v>350595</v>
      </c>
      <c r="E13" s="60">
        <v>368124.75</v>
      </c>
      <c r="F13" s="60">
        <v>0</v>
      </c>
      <c r="G13" s="60">
        <v>0</v>
      </c>
    </row>
    <row r="14" spans="1:7" x14ac:dyDescent="0.3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3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121934563.02000001</v>
      </c>
      <c r="C30" s="61">
        <f t="shared" ref="C30:G30" si="2">C8+C19</f>
        <v>128031291.171</v>
      </c>
      <c r="D30" s="61">
        <f t="shared" si="2"/>
        <v>134432855.72955</v>
      </c>
      <c r="E30" s="61">
        <f t="shared" si="2"/>
        <v>141154498.51602754</v>
      </c>
      <c r="F30" s="61">
        <f t="shared" si="2"/>
        <v>0</v>
      </c>
      <c r="G30" s="61">
        <f t="shared" si="2"/>
        <v>0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65" bottom="0.84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121934563.02000001</v>
      </c>
      <c r="Q2" s="18">
        <f>'Formato 7 b)'!C8</f>
        <v>128031291.171</v>
      </c>
      <c r="R2" s="18">
        <f>'Formato 7 b)'!D8</f>
        <v>134432855.72955</v>
      </c>
      <c r="S2" s="18">
        <f>'Formato 7 b)'!E8</f>
        <v>141154498.51602754</v>
      </c>
      <c r="T2" s="18">
        <f>'Formato 7 b)'!F8</f>
        <v>0</v>
      </c>
      <c r="U2" s="18">
        <f>'Formato 7 b)'!G8</f>
        <v>0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97675746.180000007</v>
      </c>
      <c r="Q3" s="18">
        <f>'Formato 7 b)'!C9</f>
        <v>102559533.48900001</v>
      </c>
      <c r="R3" s="18">
        <f>'Formato 7 b)'!D9</f>
        <v>107687510.16345002</v>
      </c>
      <c r="S3" s="18">
        <f>'Formato 7 b)'!E9</f>
        <v>113071885.67162253</v>
      </c>
      <c r="T3" s="18">
        <f>'Formato 7 b)'!F9</f>
        <v>0</v>
      </c>
      <c r="U3" s="18">
        <f>'Formato 7 b)'!G9</f>
        <v>0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4745193.1900000004</v>
      </c>
      <c r="Q4" s="18">
        <f>'Formato 7 b)'!C10</f>
        <v>4982452.8495000005</v>
      </c>
      <c r="R4" s="18">
        <f>'Formato 7 b)'!D10</f>
        <v>5231575.4919750011</v>
      </c>
      <c r="S4" s="18">
        <f>'Formato 7 b)'!E10</f>
        <v>5493154.2665737513</v>
      </c>
      <c r="T4" s="18">
        <f>'Formato 7 b)'!F10</f>
        <v>0</v>
      </c>
      <c r="U4" s="18">
        <f>'Formato 7 b)'!G10</f>
        <v>0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14995623.65</v>
      </c>
      <c r="Q5" s="18">
        <f>'Formato 7 b)'!C11</f>
        <v>15745404.832500001</v>
      </c>
      <c r="R5" s="18">
        <f>'Formato 7 b)'!D11</f>
        <v>16532675.074125003</v>
      </c>
      <c r="S5" s="18">
        <f>'Formato 7 b)'!E11</f>
        <v>17359308.827831253</v>
      </c>
      <c r="T5" s="18">
        <f>'Formato 7 b)'!F11</f>
        <v>0</v>
      </c>
      <c r="U5" s="18">
        <f>'Formato 7 b)'!G11</f>
        <v>0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4200000</v>
      </c>
      <c r="Q6" s="18">
        <f>'Formato 7 b)'!C12</f>
        <v>4410000</v>
      </c>
      <c r="R6" s="18">
        <f>'Formato 7 b)'!D12</f>
        <v>4630500</v>
      </c>
      <c r="S6" s="18">
        <f>'Formato 7 b)'!E12</f>
        <v>4862025</v>
      </c>
      <c r="T6" s="18">
        <f>'Formato 7 b)'!F12</f>
        <v>0</v>
      </c>
      <c r="U6" s="18">
        <f>'Formato 7 b)'!G12</f>
        <v>0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318000</v>
      </c>
      <c r="Q7" s="18">
        <f>'Formato 7 b)'!C13</f>
        <v>333900</v>
      </c>
      <c r="R7" s="18">
        <f>'Formato 7 b)'!D13</f>
        <v>350595</v>
      </c>
      <c r="S7" s="18">
        <f>'Formato 7 b)'!E13</f>
        <v>368124.75</v>
      </c>
      <c r="T7" s="18">
        <f>'Formato 7 b)'!F13</f>
        <v>0</v>
      </c>
      <c r="U7" s="18">
        <f>'Formato 7 b)'!G13</f>
        <v>0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121934563.02000001</v>
      </c>
      <c r="Q22" s="18">
        <f>'Formato 7 b)'!C30</f>
        <v>128031291.171</v>
      </c>
      <c r="R22" s="18">
        <f>'Formato 7 b)'!D30</f>
        <v>134432855.72955</v>
      </c>
      <c r="S22" s="18">
        <f>'Formato 7 b)'!E30</f>
        <v>141154498.51602754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A14" zoomScale="90" zoomScaleNormal="90" workbookViewId="0">
      <selection activeCell="D34" sqref="D34"/>
    </sheetView>
  </sheetViews>
  <sheetFormatPr baseColWidth="10" defaultColWidth="0" defaultRowHeight="14.4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4" t="s">
        <v>466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467</v>
      </c>
      <c r="B3" s="160"/>
      <c r="C3" s="160"/>
      <c r="D3" s="160"/>
      <c r="E3" s="160"/>
      <c r="F3" s="160"/>
      <c r="G3" s="161"/>
    </row>
    <row r="4" spans="1:7" x14ac:dyDescent="0.3">
      <c r="A4" s="165" t="s">
        <v>118</v>
      </c>
      <c r="B4" s="166"/>
      <c r="C4" s="166"/>
      <c r="D4" s="166"/>
      <c r="E4" s="166"/>
      <c r="F4" s="166"/>
      <c r="G4" s="167"/>
    </row>
    <row r="5" spans="1:7" x14ac:dyDescent="0.3">
      <c r="A5" s="191" t="s">
        <v>3288</v>
      </c>
      <c r="B5" s="189" t="str">
        <f>ANIO5R</f>
        <v>2013 ¹ (c)</v>
      </c>
      <c r="C5" s="189" t="str">
        <f>ANIO4R</f>
        <v>2014 ¹ (c)</v>
      </c>
      <c r="D5" s="189" t="str">
        <f>ANIO3R</f>
        <v>2015 ¹ (c)</v>
      </c>
      <c r="E5" s="189" t="str">
        <f>ANIO2R</f>
        <v>2016 ¹ (c)</v>
      </c>
      <c r="F5" s="189" t="str">
        <f>ANIO1R</f>
        <v>2017 ¹ (c)</v>
      </c>
      <c r="G5" s="51">
        <f>ANIO_INFORME</f>
        <v>2018</v>
      </c>
    </row>
    <row r="6" spans="1:7" ht="32.1" customHeight="1" x14ac:dyDescent="0.3">
      <c r="A6" s="192"/>
      <c r="B6" s="190"/>
      <c r="C6" s="190"/>
      <c r="D6" s="190"/>
      <c r="E6" s="190"/>
      <c r="F6" s="190"/>
      <c r="G6" s="88" t="s">
        <v>3294</v>
      </c>
    </row>
    <row r="7" spans="1:7" x14ac:dyDescent="0.3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97906433.390000001</v>
      </c>
      <c r="E7" s="59">
        <f t="shared" si="0"/>
        <v>97037069.319999993</v>
      </c>
      <c r="F7" s="59">
        <f t="shared" si="0"/>
        <v>99335220.649999991</v>
      </c>
      <c r="G7" s="59">
        <f t="shared" si="0"/>
        <v>121553167.36</v>
      </c>
    </row>
    <row r="8" spans="1:7" x14ac:dyDescent="0.3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472</v>
      </c>
      <c r="B11" s="60">
        <v>0</v>
      </c>
      <c r="C11" s="60">
        <v>0</v>
      </c>
      <c r="D11" s="60">
        <v>4190484.93</v>
      </c>
      <c r="E11" s="60">
        <v>4689529.4000000004</v>
      </c>
      <c r="F11" s="60">
        <v>5011354.09</v>
      </c>
      <c r="G11" s="60">
        <v>5080156.5</v>
      </c>
    </row>
    <row r="12" spans="1:7" x14ac:dyDescent="0.3">
      <c r="A12" s="53" t="s">
        <v>473</v>
      </c>
      <c r="B12" s="60">
        <v>0</v>
      </c>
      <c r="C12" s="60">
        <v>0</v>
      </c>
      <c r="D12" s="60">
        <v>4704217.95</v>
      </c>
      <c r="E12" s="60">
        <v>4178279.15</v>
      </c>
      <c r="F12" s="60">
        <v>3886367.88</v>
      </c>
      <c r="G12" s="60">
        <v>4459346.4400000004</v>
      </c>
    </row>
    <row r="13" spans="1:7" x14ac:dyDescent="0.3">
      <c r="A13" s="56" t="s">
        <v>474</v>
      </c>
      <c r="B13" s="60">
        <v>0</v>
      </c>
      <c r="C13" s="60">
        <v>0</v>
      </c>
      <c r="D13" s="60">
        <v>13784530.970000001</v>
      </c>
      <c r="E13" s="60">
        <v>5594370.5999999996</v>
      </c>
      <c r="F13" s="60">
        <v>4844748.7699999996</v>
      </c>
      <c r="G13" s="60">
        <v>4153820.31</v>
      </c>
    </row>
    <row r="14" spans="1:7" x14ac:dyDescent="0.3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476</v>
      </c>
      <c r="B15" s="60">
        <v>0</v>
      </c>
      <c r="C15" s="60">
        <v>0</v>
      </c>
      <c r="D15" s="60">
        <v>4902411.54</v>
      </c>
      <c r="E15" s="60">
        <v>3980283.39</v>
      </c>
      <c r="F15" s="60">
        <v>7118747.5700000003</v>
      </c>
      <c r="G15" s="60">
        <v>8163810.7199999997</v>
      </c>
    </row>
    <row r="16" spans="1:7" x14ac:dyDescent="0.3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3298</v>
      </c>
      <c r="B17" s="60">
        <v>0</v>
      </c>
      <c r="C17" s="60">
        <v>0</v>
      </c>
      <c r="D17" s="60">
        <v>70324788</v>
      </c>
      <c r="E17" s="60">
        <v>73841025.959999993</v>
      </c>
      <c r="F17" s="60">
        <v>76056256.739999995</v>
      </c>
      <c r="G17" s="60">
        <v>98337944.5</v>
      </c>
    </row>
    <row r="18" spans="1:7" x14ac:dyDescent="0.3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53" t="s">
        <v>479</v>
      </c>
      <c r="B19" s="60">
        <v>0</v>
      </c>
      <c r="C19" s="60">
        <v>0</v>
      </c>
      <c r="D19" s="60">
        <v>0</v>
      </c>
      <c r="E19" s="60">
        <v>4753580.82</v>
      </c>
      <c r="F19" s="60">
        <v>2417745.6</v>
      </c>
      <c r="G19" s="60">
        <v>1358088.89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97906433.390000001</v>
      </c>
      <c r="E31" s="61">
        <f t="shared" si="3"/>
        <v>97037069.319999993</v>
      </c>
      <c r="F31" s="61">
        <f t="shared" si="3"/>
        <v>99335220.649999991</v>
      </c>
      <c r="G31" s="61">
        <f t="shared" si="3"/>
        <v>121553167.36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>
        <v>0</v>
      </c>
      <c r="C34" s="60">
        <v>0</v>
      </c>
      <c r="D34" s="60">
        <v>97906433.390000001</v>
      </c>
      <c r="E34" s="60">
        <v>97037069.319999993</v>
      </c>
      <c r="F34" s="60">
        <v>99335220.649999991</v>
      </c>
      <c r="G34" s="60">
        <v>121553167.36</v>
      </c>
    </row>
    <row r="35" spans="1:7" ht="28.8" x14ac:dyDescent="0.3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97906433.390000001</v>
      </c>
      <c r="E36" s="61">
        <f t="shared" si="4"/>
        <v>97037069.319999993</v>
      </c>
      <c r="F36" s="61">
        <f t="shared" si="4"/>
        <v>99335220.649999991</v>
      </c>
      <c r="G36" s="61">
        <f t="shared" si="4"/>
        <v>121553167.36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3">
      <c r="A40" s="188" t="s">
        <v>3293</v>
      </c>
      <c r="B40" s="188"/>
      <c r="C40" s="188"/>
      <c r="D40" s="188"/>
      <c r="E40" s="188"/>
      <c r="F40" s="188"/>
      <c r="G40" s="188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65" bottom="0.84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97906433.390000001</v>
      </c>
      <c r="S2" s="18">
        <f>'Formato 7 c)'!E7</f>
        <v>97037069.319999993</v>
      </c>
      <c r="T2" s="18">
        <f>'Formato 7 c)'!F7</f>
        <v>99335220.649999991</v>
      </c>
      <c r="U2" s="18">
        <f>'Formato 7 c)'!G7</f>
        <v>121553167.36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4190484.93</v>
      </c>
      <c r="S6" s="18">
        <f>'Formato 7 c)'!E11</f>
        <v>4689529.4000000004</v>
      </c>
      <c r="T6" s="18">
        <f>'Formato 7 c)'!F11</f>
        <v>5011354.09</v>
      </c>
      <c r="U6" s="18">
        <f>'Formato 7 c)'!G11</f>
        <v>5080156.5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4704217.95</v>
      </c>
      <c r="S7" s="18">
        <f>'Formato 7 c)'!E12</f>
        <v>4178279.15</v>
      </c>
      <c r="T7" s="18">
        <f>'Formato 7 c)'!F12</f>
        <v>3886367.88</v>
      </c>
      <c r="U7" s="18">
        <f>'Formato 7 c)'!G12</f>
        <v>4459346.4400000004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13784530.970000001</v>
      </c>
      <c r="S8" s="18">
        <f>'Formato 7 c)'!E13</f>
        <v>5594370.5999999996</v>
      </c>
      <c r="T8" s="18">
        <f>'Formato 7 c)'!F13</f>
        <v>4844748.7699999996</v>
      </c>
      <c r="U8" s="18">
        <f>'Formato 7 c)'!G13</f>
        <v>4153820.31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4902411.54</v>
      </c>
      <c r="S10" s="18">
        <f>'Formato 7 c)'!E15</f>
        <v>3980283.39</v>
      </c>
      <c r="T10" s="18">
        <f>'Formato 7 c)'!F15</f>
        <v>7118747.5700000003</v>
      </c>
      <c r="U10" s="18">
        <f>'Formato 7 c)'!G15</f>
        <v>8163810.7199999997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70324788</v>
      </c>
      <c r="S12" s="18">
        <f>'Formato 7 c)'!E17</f>
        <v>73841025.959999993</v>
      </c>
      <c r="T12" s="18">
        <f>'Formato 7 c)'!F17</f>
        <v>76056256.739999995</v>
      </c>
      <c r="U12" s="18">
        <f>'Formato 7 c)'!G17</f>
        <v>98337944.5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4753580.82</v>
      </c>
      <c r="T14" s="18">
        <f>'Formato 7 c)'!F19</f>
        <v>2417745.6</v>
      </c>
      <c r="U14" s="18">
        <f>'Formato 7 c)'!G19</f>
        <v>1358088.89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97906433.390000001</v>
      </c>
      <c r="S23" s="18">
        <f>'Formato 7 c)'!E31</f>
        <v>97037069.319999993</v>
      </c>
      <c r="T23" s="18">
        <f>'Formato 7 c)'!F31</f>
        <v>99335220.649999991</v>
      </c>
      <c r="U23" s="18">
        <f>'Formato 7 c)'!G31</f>
        <v>121553167.36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97906433.390000001</v>
      </c>
      <c r="S25" s="18">
        <f>'Formato 7 c)'!E34</f>
        <v>97037069.319999993</v>
      </c>
      <c r="T25" s="18">
        <f>'Formato 7 c)'!F34</f>
        <v>99335220.649999991</v>
      </c>
      <c r="U25" s="18">
        <f>'Formato 7 c)'!G34</f>
        <v>121553167.36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97906433.390000001</v>
      </c>
      <c r="S27" s="18">
        <f>'Formato 7 c)'!E36</f>
        <v>97037069.319999993</v>
      </c>
      <c r="T27" s="18">
        <f>'Formato 7 c)'!F36</f>
        <v>99335220.649999991</v>
      </c>
      <c r="U27" s="18">
        <f>'Formato 7 c)'!G36</f>
        <v>121553167.36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activeCell="B19" sqref="B19:G27"/>
    </sheetView>
  </sheetViews>
  <sheetFormatPr baseColWidth="10" defaultColWidth="0" defaultRowHeight="14.4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4" t="s">
        <v>490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491</v>
      </c>
      <c r="B3" s="160"/>
      <c r="C3" s="160"/>
      <c r="D3" s="160"/>
      <c r="E3" s="160"/>
      <c r="F3" s="160"/>
      <c r="G3" s="161"/>
    </row>
    <row r="4" spans="1:7" x14ac:dyDescent="0.3">
      <c r="A4" s="165" t="s">
        <v>118</v>
      </c>
      <c r="B4" s="166"/>
      <c r="C4" s="166"/>
      <c r="D4" s="166"/>
      <c r="E4" s="166"/>
      <c r="F4" s="166"/>
      <c r="G4" s="167"/>
    </row>
    <row r="5" spans="1:7" x14ac:dyDescent="0.3">
      <c r="A5" s="193" t="s">
        <v>3142</v>
      </c>
      <c r="B5" s="189" t="str">
        <f>ANIO5R</f>
        <v>2013 ¹ (c)</v>
      </c>
      <c r="C5" s="189" t="str">
        <f>ANIO4R</f>
        <v>2014 ¹ (c)</v>
      </c>
      <c r="D5" s="189" t="str">
        <f>ANIO3R</f>
        <v>2015 ¹ (c)</v>
      </c>
      <c r="E5" s="189" t="str">
        <f>ANIO2R</f>
        <v>2016 ¹ (c)</v>
      </c>
      <c r="F5" s="189" t="str">
        <f>ANIO1R</f>
        <v>2017 ¹ (c)</v>
      </c>
      <c r="G5" s="51">
        <f>ANIO_INFORME</f>
        <v>2018</v>
      </c>
    </row>
    <row r="6" spans="1:7" ht="32.1" customHeight="1" x14ac:dyDescent="0.3">
      <c r="A6" s="194"/>
      <c r="B6" s="190"/>
      <c r="C6" s="190"/>
      <c r="D6" s="190"/>
      <c r="E6" s="190"/>
      <c r="F6" s="190"/>
      <c r="G6" s="88" t="s">
        <v>3295</v>
      </c>
    </row>
    <row r="7" spans="1:7" x14ac:dyDescent="0.3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94008165.409999982</v>
      </c>
      <c r="E7" s="59">
        <f t="shared" si="0"/>
        <v>94168010.099999979</v>
      </c>
      <c r="F7" s="59">
        <f t="shared" si="0"/>
        <v>86784358.800000012</v>
      </c>
      <c r="G7" s="59">
        <f t="shared" si="0"/>
        <v>102595719.59999999</v>
      </c>
    </row>
    <row r="8" spans="1:7" x14ac:dyDescent="0.3">
      <c r="A8" s="53" t="s">
        <v>454</v>
      </c>
      <c r="B8" s="60">
        <v>0</v>
      </c>
      <c r="C8" s="60">
        <v>0</v>
      </c>
      <c r="D8" s="60">
        <v>62153812.229999997</v>
      </c>
      <c r="E8" s="60">
        <v>65243197.509999998</v>
      </c>
      <c r="F8" s="60">
        <v>64089130.840000004</v>
      </c>
      <c r="G8" s="60">
        <v>79477548.629999995</v>
      </c>
    </row>
    <row r="9" spans="1:7" x14ac:dyDescent="0.3">
      <c r="A9" s="53" t="s">
        <v>455</v>
      </c>
      <c r="B9" s="60">
        <v>0</v>
      </c>
      <c r="C9" s="60">
        <v>0</v>
      </c>
      <c r="D9" s="60">
        <v>6124001.5</v>
      </c>
      <c r="E9" s="60">
        <v>6166466.75</v>
      </c>
      <c r="F9" s="60">
        <v>4761925.42</v>
      </c>
      <c r="G9" s="60">
        <v>4675661.41</v>
      </c>
    </row>
    <row r="10" spans="1:7" x14ac:dyDescent="0.3">
      <c r="A10" s="53" t="s">
        <v>456</v>
      </c>
      <c r="B10" s="60">
        <v>0</v>
      </c>
      <c r="C10" s="60">
        <v>0</v>
      </c>
      <c r="D10" s="60">
        <v>16119762.6</v>
      </c>
      <c r="E10" s="60">
        <v>16407902.07</v>
      </c>
      <c r="F10" s="60">
        <v>14440263.029999999</v>
      </c>
      <c r="G10" s="60">
        <v>13825398.279999999</v>
      </c>
    </row>
    <row r="11" spans="1:7" x14ac:dyDescent="0.3">
      <c r="A11" s="53" t="s">
        <v>457</v>
      </c>
      <c r="B11" s="60">
        <v>0</v>
      </c>
      <c r="C11" s="60">
        <v>0</v>
      </c>
      <c r="D11" s="60">
        <v>5863730.5300000003</v>
      </c>
      <c r="E11" s="60">
        <v>4186231.36</v>
      </c>
      <c r="F11" s="60">
        <v>2867997.06</v>
      </c>
      <c r="G11" s="60">
        <v>3771208.42</v>
      </c>
    </row>
    <row r="12" spans="1:7" x14ac:dyDescent="0.3">
      <c r="A12" s="53" t="s">
        <v>458</v>
      </c>
      <c r="B12" s="60">
        <v>0</v>
      </c>
      <c r="C12" s="60">
        <v>0</v>
      </c>
      <c r="D12" s="60">
        <v>3206231.47</v>
      </c>
      <c r="E12" s="60">
        <v>1867782.49</v>
      </c>
      <c r="F12" s="60">
        <v>625042.44999999995</v>
      </c>
      <c r="G12" s="60">
        <v>845902.86</v>
      </c>
    </row>
    <row r="13" spans="1:7" x14ac:dyDescent="0.3">
      <c r="A13" s="53" t="s">
        <v>459</v>
      </c>
      <c r="B13" s="60">
        <v>0</v>
      </c>
      <c r="C13" s="60">
        <v>0</v>
      </c>
      <c r="D13" s="60">
        <v>540627.07999999996</v>
      </c>
      <c r="E13" s="60">
        <v>296429.92</v>
      </c>
      <c r="F13" s="60">
        <v>0</v>
      </c>
      <c r="G13" s="60">
        <v>0</v>
      </c>
    </row>
    <row r="14" spans="1:7" x14ac:dyDescent="0.3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7666901.4700000007</v>
      </c>
      <c r="G18" s="61">
        <f t="shared" si="1"/>
        <v>8163810.6400000006</v>
      </c>
    </row>
    <row r="19" spans="1:7" x14ac:dyDescent="0.3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387066.3</v>
      </c>
      <c r="G20" s="60">
        <v>397903.24</v>
      </c>
    </row>
    <row r="21" spans="1:7" x14ac:dyDescent="0.3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274666.42</v>
      </c>
      <c r="G21" s="60">
        <v>0</v>
      </c>
    </row>
    <row r="22" spans="1:7" x14ac:dyDescent="0.3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3200532.18</v>
      </c>
      <c r="G22" s="60">
        <v>4073307.66</v>
      </c>
    </row>
    <row r="23" spans="1:7" x14ac:dyDescent="0.3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354930.54</v>
      </c>
      <c r="G23" s="60">
        <v>3692599.74</v>
      </c>
    </row>
    <row r="24" spans="1:7" x14ac:dyDescent="0.3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3449706.03</v>
      </c>
      <c r="G24" s="60">
        <v>0</v>
      </c>
    </row>
    <row r="25" spans="1:7" x14ac:dyDescent="0.3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94008165.409999982</v>
      </c>
      <c r="E29" s="60">
        <f t="shared" si="2"/>
        <v>94168010.099999979</v>
      </c>
      <c r="F29" s="60">
        <f t="shared" si="2"/>
        <v>94451260.270000011</v>
      </c>
      <c r="G29" s="60">
        <f t="shared" si="2"/>
        <v>110759530.23999999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3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65" bottom="0.84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94008165.409999982</v>
      </c>
      <c r="S2" s="18">
        <f>'Formato 7 d)'!E7</f>
        <v>94168010.099999979</v>
      </c>
      <c r="T2" s="18">
        <f>'Formato 7 d)'!F7</f>
        <v>86784358.800000012</v>
      </c>
      <c r="U2" s="18">
        <f>'Formato 7 d)'!G7</f>
        <v>102595719.59999999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62153812.229999997</v>
      </c>
      <c r="S3" s="18">
        <f>'Formato 7 d)'!E8</f>
        <v>65243197.509999998</v>
      </c>
      <c r="T3" s="18">
        <f>'Formato 7 d)'!F8</f>
        <v>64089130.840000004</v>
      </c>
      <c r="U3" s="18">
        <f>'Formato 7 d)'!G8</f>
        <v>79477548.629999995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6124001.5</v>
      </c>
      <c r="S4" s="18">
        <f>'Formato 7 d)'!E9</f>
        <v>6166466.75</v>
      </c>
      <c r="T4" s="18">
        <f>'Formato 7 d)'!F9</f>
        <v>4761925.42</v>
      </c>
      <c r="U4" s="18">
        <f>'Formato 7 d)'!G9</f>
        <v>4675661.41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16119762.6</v>
      </c>
      <c r="S5" s="18">
        <f>'Formato 7 d)'!E10</f>
        <v>16407902.07</v>
      </c>
      <c r="T5" s="18">
        <f>'Formato 7 d)'!F10</f>
        <v>14440263.029999999</v>
      </c>
      <c r="U5" s="18">
        <f>'Formato 7 d)'!G10</f>
        <v>13825398.279999999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5863730.5300000003</v>
      </c>
      <c r="S6" s="18">
        <f>'Formato 7 d)'!E11</f>
        <v>4186231.36</v>
      </c>
      <c r="T6" s="18">
        <f>'Formato 7 d)'!F11</f>
        <v>2867997.06</v>
      </c>
      <c r="U6" s="18">
        <f>'Formato 7 d)'!G11</f>
        <v>3771208.42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3206231.47</v>
      </c>
      <c r="S7" s="18">
        <f>'Formato 7 d)'!E12</f>
        <v>1867782.49</v>
      </c>
      <c r="T7" s="18">
        <f>'Formato 7 d)'!F12</f>
        <v>625042.44999999995</v>
      </c>
      <c r="U7" s="18">
        <f>'Formato 7 d)'!G12</f>
        <v>845902.86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540627.07999999996</v>
      </c>
      <c r="S8" s="18">
        <f>'Formato 7 d)'!E13</f>
        <v>296429.92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7666901.4700000007</v>
      </c>
      <c r="U12" s="18">
        <f>'Formato 7 d)'!G18</f>
        <v>8163810.6400000006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387066.3</v>
      </c>
      <c r="U14" s="18">
        <f>'Formato 7 d)'!G20</f>
        <v>397903.24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274666.42</v>
      </c>
      <c r="U15" s="18">
        <f>'Formato 7 d)'!G21</f>
        <v>0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3200532.18</v>
      </c>
      <c r="U16" s="18">
        <f>'Formato 7 d)'!G22</f>
        <v>4073307.66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354930.54</v>
      </c>
      <c r="U17" s="18">
        <f>'Formato 7 d)'!G23</f>
        <v>3692599.74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3449706.03</v>
      </c>
      <c r="U18" s="18">
        <f>'Formato 7 d)'!G24</f>
        <v>0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94008165.409999982</v>
      </c>
      <c r="S22" s="18">
        <f>'Formato 7 d)'!E29</f>
        <v>94168010.099999979</v>
      </c>
      <c r="T22" s="18">
        <f>'Formato 7 d)'!F29</f>
        <v>94451260.270000011</v>
      </c>
      <c r="U22" s="18">
        <f>'Formato 7 d)'!G29</f>
        <v>110759530.23999999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zoomScale="90" zoomScaleNormal="90" workbookViewId="0">
      <selection sqref="A1:F1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68" t="s">
        <v>495</v>
      </c>
      <c r="B1" s="168"/>
      <c r="C1" s="168"/>
      <c r="D1" s="168"/>
      <c r="E1" s="168"/>
      <c r="F1" s="168"/>
      <c r="G1" s="111"/>
    </row>
    <row r="2" spans="1:7" x14ac:dyDescent="0.3">
      <c r="A2" s="156" t="str">
        <f>ENTE_PUBLICO</f>
        <v>Sistema para el Desarrollo Integral de la Familia en el Municipio de Leon Guanajuato, Gobierno del Estado de Guanajuato</v>
      </c>
      <c r="B2" s="157"/>
      <c r="C2" s="157"/>
      <c r="D2" s="157"/>
      <c r="E2" s="157"/>
      <c r="F2" s="158"/>
    </row>
    <row r="3" spans="1:7" x14ac:dyDescent="0.3">
      <c r="A3" s="165" t="s">
        <v>496</v>
      </c>
      <c r="B3" s="166"/>
      <c r="C3" s="166"/>
      <c r="D3" s="166"/>
      <c r="E3" s="166"/>
      <c r="F3" s="167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65" bottom="0.84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</cp:lastModifiedBy>
  <cp:lastPrinted>2019-01-21T17:26:09Z</cp:lastPrinted>
  <dcterms:created xsi:type="dcterms:W3CDTF">2017-01-19T17:59:06Z</dcterms:created>
  <dcterms:modified xsi:type="dcterms:W3CDTF">2023-08-21T17:43:11Z</dcterms:modified>
</cp:coreProperties>
</file>